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tabRatio="719" activeTab="3"/>
  </bookViews>
  <sheets>
    <sheet name="Income statement" sheetId="1" r:id="rId1"/>
    <sheet name="Balance sheet" sheetId="2" r:id="rId2"/>
    <sheet name="Statement of changes in equity" sheetId="3" r:id="rId3"/>
    <sheet name="Cash flow statement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<sst xmlns="http://schemas.openxmlformats.org/spreadsheetml/2006/main" count="181" uniqueCount="141">
  <si>
    <t>Yeo Aik Resources Berhad</t>
  </si>
  <si>
    <t>(Company Number : 459789-X)</t>
  </si>
  <si>
    <t>UNAUDITED 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</si>
  <si>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</si>
  <si>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</si>
  <si>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</si>
  <si>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</si>
  <si>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</si>
  <si>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</si>
  <si>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</si>
  <si>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TO-DATE</t>
  </si>
  <si>
    <t>PERIOD</t>
  </si>
  <si>
    <t>30/4/2005</t>
  </si>
  <si>
    <t>30/4/2004</t>
  </si>
  <si>
    <t>1/8/04-30/4/05</t>
  </si>
  <si>
    <t>1/8/03-30/4/04</t>
  </si>
  <si>
    <t>RM'000</t>
  </si>
  <si>
    <t>Revenue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</si>
  <si>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</si>
  <si>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</si>
  <si>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</si>
  <si>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</si>
  <si>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</si>
  <si>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</si>
  <si>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</si>
  <si>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</si>
  <si>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Minority interests</t>
  </si>
  <si>
    <t>-</t>
  </si>
  <si>
    <t>Net profit for the period</t>
  </si>
  <si>
    <t>Earnings per share (sen) :</t>
  </si>
  <si>
    <t>- Basic</t>
  </si>
  <si>
    <t>- Diluted</t>
  </si>
  <si>
    <t>N/A</t>
  </si>
  <si>
    <t>Dividend per share (sen)</t>
  </si>
  <si>
    <t>AS AT</t>
  </si>
  <si>
    <t xml:space="preserve">Balance sheet </t>
  </si>
  <si>
    <t>Net Change</t>
  </si>
  <si>
    <t>ENDED</t>
  </si>
  <si>
    <t>31/1/2005</t>
  </si>
  <si>
    <t>ASSETS</t>
  </si>
  <si>
    <t>Property, plant and equipment</t>
  </si>
  <si>
    <t>Investment in subsidiaries</t>
  </si>
  <si>
    <t>Amount due from subsidiaries</t>
  </si>
  <si>
    <t>Deferred expenditure</t>
  </si>
  <si>
    <t>Deferred tax assets</t>
  </si>
  <si>
    <t>CURRENT ASSETS</t>
  </si>
  <si>
    <t>Inventories</t>
  </si>
  <si>
    <t>Trade and other receivables</t>
  </si>
  <si>
    <t>Amount due from holding holding coy</t>
  </si>
  <si>
    <t>Amount due from  ultimate holding company</t>
  </si>
  <si>
    <t>Amount due from related companies</t>
  </si>
  <si>
    <t>Cash and cash equivalents</t>
  </si>
  <si>
    <t>Tax recoverable</t>
  </si>
  <si>
    <t>CURRENT LIABILITIES</t>
  </si>
  <si>
    <t>Trade and other payables</t>
  </si>
  <si>
    <t xml:space="preserve">Borrowings </t>
  </si>
  <si>
    <t>Secured creditors</t>
  </si>
  <si>
    <t>Amount due to immediate holding coy</t>
  </si>
  <si>
    <t>Amount due to subsidiaries</t>
  </si>
  <si>
    <t>Amount due to related companies</t>
  </si>
  <si>
    <t>Dividend payable</t>
  </si>
  <si>
    <t>Taxation</t>
  </si>
  <si>
    <t>NET CURRENT ASSETS</t>
  </si>
  <si>
    <t>Net Assets</t>
  </si>
  <si>
    <t>Financed by:</t>
  </si>
  <si>
    <t>Capital and reserves</t>
  </si>
  <si>
    <t>Share capital</t>
  </si>
  <si>
    <t>Share premium</t>
  </si>
  <si>
    <t>Reserves( retained profit)</t>
  </si>
  <si>
    <t>Negative goodwill</t>
  </si>
  <si>
    <t>LONG TERM AND DEFERRED LIABILITIES</t>
  </si>
  <si>
    <t>Borrowings</t>
  </si>
  <si>
    <t>Other payables</t>
  </si>
  <si>
    <t>Amount due to ultimate holding coy</t>
  </si>
  <si>
    <t>Deferred taxation</t>
  </si>
  <si>
    <t>NET TANGIBLE ASSETS</t>
  </si>
  <si>
    <t>(The Condensed Consolidated Balance Sheet should be read in conjunction with the Annual Financial</t>
  </si>
  <si>
    <t>Report for the year ended 31 July 2004.)</t>
  </si>
  <si>
    <t>Condensed Consolidated Statements of Changes in Equity</t>
  </si>
  <si>
    <t>As At Current Quarter Ended 30 April 2005</t>
  </si>
  <si>
    <t>(The figures have not been audited)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</si>
  <si>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</si>
  <si>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</si>
  <si>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</si>
  <si>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</si>
  <si>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</si>
  <si>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</si>
  <si>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</si>
  <si>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</si>
  <si>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30/4/05</t>
  </si>
  <si>
    <t>Balance at 1/2/2005</t>
  </si>
  <si>
    <t>Bonus issues</t>
  </si>
  <si>
    <t>Special issues</t>
  </si>
  <si>
    <t xml:space="preserve">Less : Dividend </t>
  </si>
  <si>
    <t>Net profit during the Quarter</t>
  </si>
  <si>
    <t xml:space="preserve">Condensed Consolidated Cash Flow Statements </t>
  </si>
  <si>
    <t>As At Quarter Ended 30 April 2005</t>
  </si>
  <si>
    <t>For The</t>
  </si>
  <si>
    <t>Preceding</t>
  </si>
  <si>
    <t>30/04/2005</t>
  </si>
  <si>
    <t>31/01/2005</t>
  </si>
  <si>
    <t>ended</t>
  </si>
  <si>
    <t>Profit/(Loss) before taxation</t>
  </si>
  <si>
    <t>Adjustments for non-cash flow items :-</t>
  </si>
  <si>
    <t>Depreciation</t>
  </si>
  <si>
    <t>Gain on disposal on property, plant and equipment</t>
  </si>
  <si>
    <t>Interest expenses</t>
  </si>
  <si>
    <t>Interest income</t>
  </si>
  <si>
    <t>Amortisation of negative goodwill</t>
  </si>
  <si>
    <t>Operating profit before changes in working capital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</si>
  <si>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</si>
  <si>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</si>
  <si>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</si>
  <si>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</si>
  <si>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</si>
  <si>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Net cash flows generated from/(used in) operating activities</t>
  </si>
  <si>
    <t>Investing activities</t>
  </si>
  <si>
    <t>Withdrawal of REPO</t>
  </si>
  <si>
    <t>Placement of pledged deposits with licensed bank</t>
  </si>
  <si>
    <t>Purchase of property, plant &amp; equipment</t>
  </si>
  <si>
    <t>Proceed from disposal of property, plant &amp; equipment</t>
  </si>
  <si>
    <t>Other investment</t>
  </si>
  <si>
    <t>Net cash flows (used in)/generated from investing activities</t>
  </si>
  <si>
    <t>Financing activities</t>
  </si>
  <si>
    <t>Issue of new shares-Public issue</t>
  </si>
  <si>
    <t>Listing expenses</t>
  </si>
  <si>
    <t>Interest paid</t>
  </si>
  <si>
    <t>Term loan &amp; other borrowings</t>
  </si>
  <si>
    <t>Proceeds from issuance of shares</t>
  </si>
  <si>
    <t>Net cash flows (used in)/generated from financing activities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</si>
  <si>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</si>
  <si>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</si>
  <si>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</si>
  <si>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</si>
  <si>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</si>
  <si>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</si>
  <si>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Fixed deposits pledged with licensed bank</t>
  </si>
  <si>
    <t>Bank Overdrafts</t>
  </si>
  <si>
    <t>Total Cash, Bank Balances and Deposits</t>
  </si>
  <si>
    <t>*RM3.904 million Fixed Deposits (preceding quarter is RM3.904million) have been pledged as</t>
  </si>
  <si>
    <t>collateral for banking facilities.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</si>
</sst>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_);\(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0" xfId="0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43" fontId="2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64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3" fillId="0" borderId="6" xfId="0" applyNumberFormat="1" applyFont="1" applyFill="1" applyBorder="1" applyAlignment="1">
      <alignment/>
    </xf>
    <xf numFmtId="37" fontId="4" fillId="0" borderId="0" xfId="20" applyNumberFormat="1" applyFont="1" applyFill="1" applyAlignment="1">
      <alignment/>
      <protection/>
    </xf>
    <xf numFmtId="164" fontId="4" fillId="0" borderId="0" xfId="15" applyNumberFormat="1" applyFont="1" applyFill="1" applyBorder="1" applyAlignment="1">
      <alignment/>
    </xf>
    <xf numFmtId="37" fontId="4" fillId="0" borderId="3" xfId="20" applyNumberFormat="1" applyFont="1" applyFill="1" applyBorder="1" applyAlignment="1">
      <alignment/>
      <protection/>
    </xf>
    <xf numFmtId="37" fontId="4" fillId="0" borderId="7" xfId="20" applyNumberFormat="1" applyFont="1" applyFill="1" applyBorder="1" applyAlignment="1">
      <alignment/>
      <protection/>
    </xf>
    <xf numFmtId="164" fontId="4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3" fillId="0" borderId="0" xfId="15" applyFont="1" applyFill="1" applyAlignment="1">
      <alignment/>
    </xf>
    <xf numFmtId="43" fontId="4" fillId="0" borderId="0" xfId="15" applyNumberFormat="1" applyFont="1" applyFill="1" applyAlignment="1">
      <alignment/>
    </xf>
    <xf numFmtId="43" fontId="3" fillId="0" borderId="0" xfId="15" applyFont="1" applyFill="1" applyBorder="1" applyAlignment="1">
      <alignment/>
    </xf>
    <xf numFmtId="0" fontId="4" fillId="0" borderId="0" xfId="20" applyFont="1" applyFill="1" applyAlignment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7" fontId="6" fillId="0" borderId="0" xfId="19" applyFont="1" applyFill="1" applyAlignment="1">
      <alignment horizontal="centerContinuous"/>
      <protection/>
    </xf>
    <xf numFmtId="37" fontId="7" fillId="0" borderId="0" xfId="19" applyFont="1" applyFill="1" applyAlignment="1">
      <alignment/>
      <protection/>
    </xf>
    <xf numFmtId="0" fontId="6" fillId="0" borderId="0" xfId="0" applyFont="1" applyAlignment="1">
      <alignment/>
    </xf>
    <xf numFmtId="37" fontId="7" fillId="0" borderId="0" xfId="19" applyFont="1" applyFill="1" applyAlignment="1">
      <alignment horizontal="center"/>
      <protection/>
    </xf>
    <xf numFmtId="166" fontId="7" fillId="0" borderId="0" xfId="19" applyNumberFormat="1" applyFont="1" applyFill="1" applyAlignment="1">
      <alignment horizontal="center"/>
      <protection/>
    </xf>
    <xf numFmtId="37" fontId="9" fillId="0" borderId="0" xfId="19" applyFont="1" applyFill="1" applyAlignment="1">
      <alignment/>
      <protection/>
    </xf>
    <xf numFmtId="37" fontId="7" fillId="0" borderId="2" xfId="19" applyFont="1" applyFill="1" applyBorder="1" applyAlignment="1">
      <alignment horizontal="center"/>
      <protection/>
    </xf>
    <xf numFmtId="37" fontId="7" fillId="0" borderId="0" xfId="19" applyFont="1" applyFill="1" applyBorder="1" applyAlignment="1">
      <alignment horizontal="center"/>
      <protection/>
    </xf>
    <xf numFmtId="37" fontId="4" fillId="0" borderId="0" xfId="19" applyFont="1" applyFill="1" applyAlignment="1">
      <alignment/>
      <protection/>
    </xf>
    <xf numFmtId="164" fontId="7" fillId="0" borderId="0" xfId="19" applyNumberFormat="1" applyFont="1" applyFill="1" applyAlignment="1">
      <alignment horizontal="center"/>
      <protection/>
    </xf>
    <xf numFmtId="37" fontId="7" fillId="0" borderId="0" xfId="19" applyFont="1" applyFill="1" applyBorder="1" applyAlignment="1" quotePrefix="1">
      <alignment horizontal="center"/>
      <protection/>
    </xf>
    <xf numFmtId="164" fontId="7" fillId="0" borderId="0" xfId="15" applyNumberFormat="1" applyFont="1" applyFill="1" applyAlignment="1">
      <alignment/>
    </xf>
    <xf numFmtId="37" fontId="7" fillId="0" borderId="0" xfId="19" applyFont="1" applyFill="1" applyAlignment="1" quotePrefix="1">
      <alignment/>
      <protection/>
    </xf>
    <xf numFmtId="37" fontId="7" fillId="0" borderId="0" xfId="19" applyFont="1" applyFill="1" applyAlignment="1">
      <alignment horizontal="left"/>
      <protection/>
    </xf>
    <xf numFmtId="0" fontId="7" fillId="0" borderId="0" xfId="0" applyFont="1" applyAlignment="1">
      <alignment/>
    </xf>
    <xf numFmtId="164" fontId="7" fillId="0" borderId="2" xfId="15" applyNumberFormat="1" applyFont="1" applyBorder="1" applyAlignment="1">
      <alignment/>
    </xf>
    <xf numFmtId="37" fontId="10" fillId="0" borderId="0" xfId="19" applyFont="1" applyFill="1" applyAlignment="1">
      <alignment horizontal="center"/>
      <protection/>
    </xf>
    <xf numFmtId="37" fontId="10" fillId="0" borderId="0" xfId="19" applyFont="1" applyFill="1" applyBorder="1" applyAlignment="1">
      <alignment horizontal="center"/>
      <protection/>
    </xf>
    <xf numFmtId="37" fontId="7" fillId="0" borderId="6" xfId="0" applyNumberFormat="1" applyFont="1" applyBorder="1" applyAlignment="1">
      <alignment/>
    </xf>
    <xf numFmtId="0" fontId="6" fillId="0" borderId="0" xfId="0" applyFont="1" applyAlignment="1">
      <alignment horizontal="left"/>
    </xf>
    <xf numFmtId="37" fontId="9" fillId="0" borderId="0" xfId="19" applyFont="1" applyFill="1" applyAlignment="1" quotePrefix="1">
      <alignment/>
      <protection/>
    </xf>
    <xf numFmtId="166" fontId="7" fillId="0" borderId="0" xfId="19" applyNumberFormat="1" applyFont="1" applyFill="1" applyBorder="1" applyAlignment="1">
      <alignment horizontal="center"/>
      <protection/>
    </xf>
    <xf numFmtId="37" fontId="7" fillId="0" borderId="0" xfId="19" applyFont="1" applyFill="1" applyBorder="1" applyAlignment="1">
      <alignment/>
      <protection/>
    </xf>
    <xf numFmtId="43" fontId="7" fillId="0" borderId="0" xfId="15" applyFont="1" applyFill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9" applyFont="1" applyFill="1" applyBorder="1" applyAlignment="1">
      <alignment/>
      <protection/>
    </xf>
    <xf numFmtId="37" fontId="7" fillId="0" borderId="0" xfId="0" applyNumberFormat="1" applyFont="1" applyAlignment="1">
      <alignment/>
    </xf>
    <xf numFmtId="37" fontId="7" fillId="0" borderId="6" xfId="19" applyFont="1" applyFill="1" applyBorder="1" applyAlignment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20" applyFont="1" applyFill="1" applyAlignment="1">
      <alignment horizontal="centerContinuous"/>
      <protection/>
    </xf>
    <xf numFmtId="166" fontId="4" fillId="0" borderId="0" xfId="20" applyNumberFormat="1" applyFont="1" applyFill="1" applyAlignment="1">
      <alignment horizontal="centerContinuous"/>
      <protection/>
    </xf>
    <xf numFmtId="37" fontId="4" fillId="0" borderId="0" xfId="0" applyNumberFormat="1" applyFont="1" applyFill="1" applyAlignment="1">
      <alignment horizontal="center"/>
    </xf>
    <xf numFmtId="37" fontId="4" fillId="0" borderId="0" xfId="20" applyNumberFormat="1" applyFont="1" applyFill="1" applyAlignment="1">
      <alignment horizontal="left"/>
      <protection/>
    </xf>
    <xf numFmtId="37" fontId="3" fillId="0" borderId="0" xfId="20" applyNumberFormat="1" applyFont="1" applyFill="1" applyBorder="1" applyAlignment="1">
      <alignment horizontal="center"/>
      <protection/>
    </xf>
    <xf numFmtId="37" fontId="4" fillId="0" borderId="0" xfId="20" applyNumberFormat="1" applyFont="1" applyFill="1" applyBorder="1" applyAlignment="1">
      <alignment horizontal="center"/>
      <protection/>
    </xf>
    <xf numFmtId="37" fontId="4" fillId="0" borderId="0" xfId="20" applyNumberFormat="1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164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37" fontId="4" fillId="0" borderId="2" xfId="20" applyNumberFormat="1" applyFont="1" applyFill="1" applyBorder="1" applyAlignment="1">
      <alignment/>
      <protection/>
    </xf>
    <xf numFmtId="43" fontId="4" fillId="0" borderId="2" xfId="15" applyFont="1" applyFill="1" applyBorder="1" applyAlignment="1">
      <alignment/>
    </xf>
    <xf numFmtId="37" fontId="4" fillId="0" borderId="10" xfId="20" applyNumberFormat="1" applyFont="1" applyFill="1" applyBorder="1" applyAlignment="1">
      <alignment/>
      <protection/>
    </xf>
    <xf numFmtId="37" fontId="4" fillId="0" borderId="0" xfId="15" applyNumberFormat="1" applyFont="1" applyFill="1" applyBorder="1" applyAlignment="1">
      <alignment/>
    </xf>
    <xf numFmtId="37" fontId="4" fillId="0" borderId="2" xfId="15" applyNumberFormat="1" applyFont="1" applyFill="1" applyBorder="1" applyAlignment="1">
      <alignment/>
    </xf>
    <xf numFmtId="37" fontId="4" fillId="0" borderId="10" xfId="15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6" xfId="0" applyNumberFormat="1" applyFont="1" applyFill="1" applyBorder="1" applyAlignment="1">
      <alignment/>
    </xf>
    <xf numFmtId="164" fontId="4" fillId="0" borderId="0" xfId="20" applyNumberFormat="1" applyFont="1" applyFill="1" applyAlignment="1">
      <alignment/>
      <protection/>
    </xf>
    <xf numFmtId="0" fontId="3" fillId="0" borderId="0" xfId="20" applyFont="1" applyFill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AW\KLSE(QUATER4)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AW\KLSE(2Q04)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AnnWeb.nsf/8b25383a269fcce548256d79001af770/482568ad00295d0748256e660033031e/$FILE/2nd%20Q%20(Results)(2004)(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LSE(3Q0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D%20meeting%20Q2%202005\KLSE(2Q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MTHPL"/>
      <sheetName val="3MTHBS"/>
      <sheetName val="Invt Name list"/>
    </sheetNames>
    <sheetDataSet>
      <sheetData sheetId="1">
        <row r="31">
          <cell r="R31">
            <v>-7481</v>
          </cell>
          <cell r="W31">
            <v>7481</v>
          </cell>
        </row>
        <row r="32">
          <cell r="R32">
            <v>-1917</v>
          </cell>
          <cell r="W32">
            <v>1917</v>
          </cell>
        </row>
        <row r="33">
          <cell r="R33">
            <v>-4095</v>
          </cell>
          <cell r="W33">
            <v>4095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1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2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CF workings"/>
    </sheetNames>
    <sheetDataSet>
      <sheetData sheetId="4">
        <row r="8">
          <cell r="L8">
            <v>-1921</v>
          </cell>
        </row>
        <row r="10">
          <cell r="L10">
            <v>58</v>
          </cell>
        </row>
        <row r="12">
          <cell r="I12">
            <v>-66</v>
          </cell>
        </row>
        <row r="14">
          <cell r="I14">
            <v>1394</v>
          </cell>
        </row>
        <row r="30">
          <cell r="J30">
            <v>3257</v>
          </cell>
        </row>
        <row r="32">
          <cell r="J32">
            <v>959</v>
          </cell>
        </row>
        <row r="38">
          <cell r="J38">
            <v>94</v>
          </cell>
        </row>
        <row r="51">
          <cell r="J51">
            <v>878</v>
          </cell>
        </row>
        <row r="57">
          <cell r="J57">
            <v>154</v>
          </cell>
        </row>
        <row r="64">
          <cell r="M64">
            <v>500</v>
          </cell>
        </row>
        <row r="65">
          <cell r="M65">
            <v>-4000</v>
          </cell>
        </row>
        <row r="66">
          <cell r="M66">
            <v>-11</v>
          </cell>
        </row>
        <row r="68">
          <cell r="M68">
            <v>-731</v>
          </cell>
        </row>
        <row r="72">
          <cell r="M72">
            <v>1500</v>
          </cell>
        </row>
        <row r="74">
          <cell r="M74">
            <v>930</v>
          </cell>
        </row>
        <row r="77">
          <cell r="H77">
            <v>4599</v>
          </cell>
        </row>
        <row r="78">
          <cell r="J78">
            <v>-918</v>
          </cell>
        </row>
        <row r="81">
          <cell r="I81">
            <v>23</v>
          </cell>
          <cell r="M81">
            <v>-23</v>
          </cell>
        </row>
        <row r="82">
          <cell r="I82">
            <v>-38</v>
          </cell>
          <cell r="L82">
            <v>38</v>
          </cell>
        </row>
        <row r="86">
          <cell r="I86">
            <v>-97</v>
          </cell>
        </row>
        <row r="100">
          <cell r="C100">
            <v>10244</v>
          </cell>
        </row>
        <row r="101">
          <cell r="C101">
            <v>5424</v>
          </cell>
        </row>
        <row r="102">
          <cell r="C102">
            <v>-9</v>
          </cell>
        </row>
        <row r="104">
          <cell r="C104">
            <v>-3904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lance Sheet"/>
      <sheetName val="Equity"/>
      <sheetName val="Summary of cash flow"/>
      <sheetName val="Cash flow workings"/>
      <sheetName val="Notes"/>
    </sheetNames>
    <sheetDataSet>
      <sheetData sheetId="4">
        <row r="8">
          <cell r="L8">
            <v>-1573</v>
          </cell>
        </row>
        <row r="13">
          <cell r="I13">
            <v>1409</v>
          </cell>
        </row>
        <row r="29">
          <cell r="J29">
            <v>-3468</v>
          </cell>
        </row>
        <row r="31">
          <cell r="J31">
            <v>-7217</v>
          </cell>
        </row>
        <row r="37">
          <cell r="J37">
            <v>-25</v>
          </cell>
        </row>
        <row r="40">
          <cell r="L40">
            <v>4300</v>
          </cell>
        </row>
        <row r="43">
          <cell r="L43">
            <v>-1949</v>
          </cell>
        </row>
        <row r="49">
          <cell r="J49">
            <v>1139</v>
          </cell>
        </row>
        <row r="55">
          <cell r="J55">
            <v>411</v>
          </cell>
        </row>
        <row r="62">
          <cell r="M62">
            <v>6000</v>
          </cell>
        </row>
        <row r="63">
          <cell r="M63">
            <v>-3850</v>
          </cell>
        </row>
        <row r="64">
          <cell r="M64">
            <v>-12</v>
          </cell>
        </row>
        <row r="66">
          <cell r="M66">
            <v>-962</v>
          </cell>
        </row>
        <row r="72">
          <cell r="H72">
            <v>3847</v>
          </cell>
        </row>
        <row r="73">
          <cell r="J73">
            <v>-726</v>
          </cell>
        </row>
        <row r="74">
          <cell r="J74">
            <v>-2685</v>
          </cell>
        </row>
        <row r="76">
          <cell r="I76">
            <v>50</v>
          </cell>
          <cell r="M76">
            <v>-50</v>
          </cell>
        </row>
        <row r="77">
          <cell r="I77">
            <v>-101</v>
          </cell>
          <cell r="L77">
            <v>101</v>
          </cell>
        </row>
        <row r="81">
          <cell r="I81">
            <v>-97</v>
          </cell>
        </row>
        <row r="95">
          <cell r="C95">
            <v>4806</v>
          </cell>
        </row>
        <row r="96">
          <cell r="C96">
            <v>4503</v>
          </cell>
        </row>
        <row r="97">
          <cell r="C97">
            <v>-229</v>
          </cell>
        </row>
        <row r="99">
          <cell r="C99">
            <v>-3904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E24" sqref="E24"/>
    </sheetView>
  </sheetViews>
  <sheetFormatPr defaultColWidth="9.140625" defaultRowHeight="12.75"/>
  <cols>
    <col min="1" max="4" width="9.140625" style="2" customWidth="1"/>
    <col min="5" max="5" width="15.7109375" style="2" customWidth="1"/>
    <col min="6" max="6" width="2.28125" style="2" customWidth="1"/>
    <col min="7" max="7" width="15.57421875" style="3" customWidth="1"/>
    <col min="8" max="8" width="1.8515625" style="2" customWidth="1"/>
    <col min="9" max="9" width="15.57421875" style="2" customWidth="1"/>
    <col min="10" max="10" width="1.421875" style="2" customWidth="1"/>
    <col min="11" max="11" width="15.57421875" style="2" customWidth="1"/>
    <col min="12" max="12" width="1.28515625" style="2" customWidth="1"/>
    <col min="13" max="16384" width="9.140625" style="2" customWidth="1"/>
  </cols>
  <sheetData>
    <row r="1" ht="12.75">
      <c r="A1" s="1" t="s">
        <v>0</v>
      </c>
    </row>
    <row r="2" ht="12.75">
      <c r="A2" s="4" t="s">
        <v>1</v>
      </c>
    </row>
    <row r="3" ht="12.75">
      <c r="A3" s="5" t="s">
        <v>2</v>
      </c>
    </row>
    <row r="4" ht="12.75">
      <c r="A4" s="6"/>
    </row>
    <row r="5" spans="1:11" ht="12.75">
      <c r="A5" s="4"/>
      <c r="E5" s="7" t="s">
        <v>3</v>
      </c>
      <c r="F5" s="7"/>
      <c r="G5" s="7"/>
      <c r="I5" s="7" t="s">
        <v>4</v>
      </c>
      <c r="J5" s="7"/>
      <c r="K5" s="7"/>
    </row>
    <row r="6" spans="1:11" ht="12.75">
      <c r="A6" s="4"/>
      <c r="E6" s="3" t="s">
        <v>5</v>
      </c>
      <c r="F6" s="3"/>
      <c r="G6" s="3" t="s">
        <v>6</v>
      </c>
      <c r="I6" s="3" t="s">
        <v>5</v>
      </c>
      <c r="J6" s="3"/>
      <c r="K6" s="3" t="s">
        <v>6</v>
      </c>
    </row>
    <row r="7" spans="1:11" ht="12.75">
      <c r="A7" s="8"/>
      <c r="E7" s="3" t="s">
        <v>7</v>
      </c>
      <c r="F7" s="3"/>
      <c r="G7" s="3" t="s">
        <v>7</v>
      </c>
      <c r="I7" s="3" t="s">
        <v>7</v>
      </c>
      <c r="J7" s="3"/>
      <c r="K7" s="3" t="s">
        <v>7</v>
      </c>
    </row>
    <row r="8" spans="1:11" ht="12.75">
      <c r="A8" s="4"/>
      <c r="E8" s="3" t="s">
        <v>8</v>
      </c>
      <c r="F8" s="3"/>
      <c r="G8" s="3" t="s">
        <v>9</v>
      </c>
      <c r="I8" s="3" t="s">
        <v>10</v>
      </c>
      <c r="J8" s="3"/>
      <c r="K8" s="3" t="s">
        <v>9</v>
      </c>
    </row>
    <row r="9" spans="1:11" ht="12.75">
      <c r="A9" s="4"/>
      <c r="E9" s="3"/>
      <c r="F9" s="3"/>
      <c r="G9" s="3" t="s">
        <v>8</v>
      </c>
      <c r="I9" s="3"/>
      <c r="J9" s="3"/>
      <c r="K9" s="3" t="s">
        <v>11</v>
      </c>
    </row>
    <row r="10" spans="1:11" ht="12.75">
      <c r="A10" s="4"/>
      <c r="E10" s="9" t="s">
        <v>12</v>
      </c>
      <c r="F10" s="3"/>
      <c r="G10" s="9" t="s">
        <v>13</v>
      </c>
      <c r="I10" s="9" t="s">
        <v>14</v>
      </c>
      <c r="J10" s="3"/>
      <c r="K10" s="9" t="s">
        <v>15</v>
      </c>
    </row>
    <row r="11" spans="1:11" ht="12.75">
      <c r="A11" s="4"/>
      <c r="E11" s="3" t="s">
        <v>16</v>
      </c>
      <c r="F11" s="3"/>
      <c r="G11" s="3" t="s">
        <v>16</v>
      </c>
      <c r="I11" s="3" t="s">
        <v>16</v>
      </c>
      <c r="J11" s="3"/>
      <c r="K11" s="3" t="s">
        <v>16</v>
      </c>
    </row>
    <row r="13" spans="1:11" ht="13.5" thickBot="1">
      <c r="A13" s="4" t="s">
        <v>17</v>
      </c>
      <c r="E13" s="10">
        <v>54730</v>
      </c>
      <c r="F13" s="11"/>
      <c r="G13" s="10">
        <v>34243</v>
      </c>
      <c r="H13" s="11"/>
      <c r="I13" s="10">
        <v>142565</v>
      </c>
      <c r="J13" s="11"/>
      <c r="K13" s="10">
        <v>94674</v>
      </c>
    </row>
    <row r="14" spans="1:11" ht="13.5" thickTop="1">
      <c r="A14" s="4"/>
      <c r="E14" s="11"/>
      <c r="F14" s="11"/>
      <c r="G14" s="11"/>
      <c r="H14" s="11"/>
      <c r="I14" s="11"/>
      <c r="J14" s="11"/>
      <c r="K14" s="11"/>
    </row>
    <row r="15" spans="1:11" ht="12.75">
      <c r="A15" s="4" t="s">
        <v>18</v>
      </c>
      <c r="E15" s="12">
        <v>8954</v>
      </c>
      <c r="F15" s="11"/>
      <c r="G15" s="12">
        <v>4396</v>
      </c>
      <c r="H15" s="11"/>
      <c r="I15" s="12">
        <v>23780</v>
      </c>
      <c r="J15" s="11"/>
      <c r="K15" s="12">
        <v>13853</v>
      </c>
    </row>
    <row r="16" spans="1:11" ht="12.75">
      <c r="A16" s="4"/>
      <c r="E16" s="11"/>
      <c r="F16" s="11"/>
      <c r="G16" s="11"/>
      <c r="H16" s="11"/>
      <c r="I16" s="11"/>
      <c r="J16" s="11"/>
      <c r="K16" s="11"/>
    </row>
    <row r="17" spans="1:11" ht="12.75">
      <c r="A17" s="4" t="s">
        <v>19</v>
      </c>
      <c r="E17" s="12">
        <f>38+41+97</f>
        <v>176</v>
      </c>
      <c r="F17" s="11"/>
      <c r="G17" s="12">
        <v>234</v>
      </c>
      <c r="H17" s="11"/>
      <c r="I17" s="12">
        <f>196+163+292</f>
        <v>651</v>
      </c>
      <c r="J17" s="11"/>
      <c r="K17" s="12">
        <v>749</v>
      </c>
    </row>
    <row r="18" spans="1:11" ht="12.75">
      <c r="A18" s="4"/>
      <c r="E18" s="11"/>
      <c r="F18" s="11"/>
      <c r="G18" s="11"/>
      <c r="H18" s="11"/>
      <c r="I18" s="11"/>
      <c r="J18" s="11"/>
      <c r="K18" s="11"/>
    </row>
    <row r="19" spans="1:11" ht="12.75">
      <c r="A19" s="13" t="s">
        <v>20</v>
      </c>
      <c r="E19" s="12">
        <f>-4531-E24</f>
        <v>-4508</v>
      </c>
      <c r="F19" s="12"/>
      <c r="G19" s="12">
        <v>-2411</v>
      </c>
      <c r="H19" s="12"/>
      <c r="I19" s="12">
        <f>-12371-I24</f>
        <v>-12283</v>
      </c>
      <c r="J19" s="12"/>
      <c r="K19" s="12">
        <v>-6554</v>
      </c>
    </row>
    <row r="20" spans="1:11" ht="12.75">
      <c r="A20" s="13"/>
      <c r="E20" s="14"/>
      <c r="F20" s="11"/>
      <c r="G20" s="14"/>
      <c r="H20" s="11"/>
      <c r="I20" s="14"/>
      <c r="J20" s="11"/>
      <c r="K20" s="14"/>
    </row>
    <row r="21" spans="1:11" ht="12.75">
      <c r="A21" s="4"/>
      <c r="E21" s="11"/>
      <c r="F21" s="11"/>
      <c r="G21" s="11"/>
      <c r="H21" s="11"/>
      <c r="I21" s="11"/>
      <c r="J21" s="11"/>
      <c r="K21" s="11"/>
    </row>
    <row r="22" spans="1:11" ht="12.75">
      <c r="A22" s="4" t="s">
        <v>21</v>
      </c>
      <c r="E22" s="11">
        <f>SUM(E15:E20)</f>
        <v>4622</v>
      </c>
      <c r="F22" s="11"/>
      <c r="G22" s="11">
        <f>SUM(G15:G20)</f>
        <v>2219</v>
      </c>
      <c r="H22" s="11"/>
      <c r="I22" s="11">
        <f>SUM(I15:I20)</f>
        <v>12148</v>
      </c>
      <c r="J22" s="11"/>
      <c r="K22" s="11">
        <f>SUM(K15:K20)</f>
        <v>8048</v>
      </c>
    </row>
    <row r="23" spans="1:11" ht="12.75">
      <c r="A23" s="13"/>
      <c r="E23" s="11"/>
      <c r="F23" s="11"/>
      <c r="G23" s="11"/>
      <c r="H23" s="11"/>
      <c r="I23" s="11"/>
      <c r="J23" s="11"/>
      <c r="K23" s="11"/>
    </row>
    <row r="24" spans="1:11" ht="12.75">
      <c r="A24" s="4" t="s">
        <v>22</v>
      </c>
      <c r="E24" s="14">
        <v>-23</v>
      </c>
      <c r="F24" s="11"/>
      <c r="G24" s="14">
        <v>-54</v>
      </c>
      <c r="H24" s="11"/>
      <c r="I24" s="14">
        <v>-88</v>
      </c>
      <c r="J24" s="11"/>
      <c r="K24" s="14">
        <v>-176</v>
      </c>
    </row>
    <row r="25" spans="1:11" ht="12.75">
      <c r="A25" s="4"/>
      <c r="E25" s="12"/>
      <c r="F25" s="11"/>
      <c r="G25" s="12"/>
      <c r="H25" s="11"/>
      <c r="I25" s="12"/>
      <c r="J25" s="11"/>
      <c r="K25" s="12"/>
    </row>
    <row r="26" spans="1:11" ht="12.75">
      <c r="A26" s="15" t="s">
        <v>23</v>
      </c>
      <c r="E26" s="11">
        <f>SUM(E21:E24)</f>
        <v>4599</v>
      </c>
      <c r="F26" s="11"/>
      <c r="G26" s="11">
        <f>SUM(G21:G24)</f>
        <v>2165</v>
      </c>
      <c r="H26" s="11"/>
      <c r="I26" s="11">
        <f>SUM(I21:I24)</f>
        <v>12060</v>
      </c>
      <c r="J26" s="11"/>
      <c r="K26" s="11">
        <f>SUM(K21:K24)</f>
        <v>7872</v>
      </c>
    </row>
    <row r="27" spans="1:11" ht="12.75">
      <c r="A27" s="13"/>
      <c r="E27" s="11"/>
      <c r="F27" s="11"/>
      <c r="G27" s="11"/>
      <c r="H27" s="11"/>
      <c r="I27" s="11"/>
      <c r="J27" s="11"/>
      <c r="K27" s="11"/>
    </row>
    <row r="28" spans="1:11" ht="12.75">
      <c r="A28" s="4" t="s">
        <v>24</v>
      </c>
      <c r="E28" s="14">
        <v>-918</v>
      </c>
      <c r="F28" s="11"/>
      <c r="G28" s="14">
        <v>-780</v>
      </c>
      <c r="H28" s="11"/>
      <c r="I28" s="14">
        <v>-2430</v>
      </c>
      <c r="J28" s="11"/>
      <c r="K28" s="14">
        <v>-2186</v>
      </c>
    </row>
    <row r="29" spans="1:11" ht="12.75">
      <c r="A29" s="4"/>
      <c r="E29" s="12"/>
      <c r="F29" s="11"/>
      <c r="G29" s="12"/>
      <c r="H29" s="11"/>
      <c r="I29" s="12"/>
      <c r="J29" s="11"/>
      <c r="K29" s="12"/>
    </row>
    <row r="30" spans="1:11" ht="12.75">
      <c r="A30" s="16" t="s">
        <v>25</v>
      </c>
      <c r="E30" s="11">
        <f>SUM(E26:E28)</f>
        <v>3681</v>
      </c>
      <c r="F30" s="11"/>
      <c r="G30" s="11">
        <f>SUM(G26:G28)</f>
        <v>1385</v>
      </c>
      <c r="H30" s="11"/>
      <c r="I30" s="11">
        <f>SUM(I26:I28)</f>
        <v>9630</v>
      </c>
      <c r="J30" s="11"/>
      <c r="K30" s="11">
        <f>SUM(K26:K28)</f>
        <v>5686</v>
      </c>
    </row>
    <row r="31" spans="1:11" ht="12.75">
      <c r="A31" s="4"/>
      <c r="E31" s="12"/>
      <c r="F31" s="11"/>
      <c r="G31" s="12"/>
      <c r="H31" s="11"/>
      <c r="I31" s="12"/>
      <c r="J31" s="11"/>
      <c r="K31" s="12"/>
    </row>
    <row r="32" spans="1:11" ht="12.75">
      <c r="A32" s="4" t="s">
        <v>26</v>
      </c>
      <c r="E32" s="17" t="s">
        <v>27</v>
      </c>
      <c r="F32" s="11"/>
      <c r="G32" s="17" t="s">
        <v>27</v>
      </c>
      <c r="H32" s="11"/>
      <c r="I32" s="17" t="str">
        <f>E32</f>
        <v>-</v>
      </c>
      <c r="J32" s="11"/>
      <c r="K32" s="17" t="str">
        <f>G32</f>
        <v>-</v>
      </c>
    </row>
    <row r="33" spans="1:11" ht="12.75">
      <c r="A33" s="4"/>
      <c r="E33" s="12"/>
      <c r="F33" s="11"/>
      <c r="G33" s="12"/>
      <c r="H33" s="11"/>
      <c r="I33" s="12"/>
      <c r="J33" s="11"/>
      <c r="K33" s="12"/>
    </row>
    <row r="34" spans="1:11" ht="13.5" thickBot="1">
      <c r="A34" s="15" t="s">
        <v>28</v>
      </c>
      <c r="E34" s="18">
        <f>SUM(E30:E32)</f>
        <v>3681</v>
      </c>
      <c r="F34" s="11"/>
      <c r="G34" s="18">
        <f>SUM(G30:G32)</f>
        <v>1385</v>
      </c>
      <c r="H34" s="11"/>
      <c r="I34" s="18">
        <f>SUM(I30:I32)</f>
        <v>9630</v>
      </c>
      <c r="J34" s="11"/>
      <c r="K34" s="18">
        <f>SUM(K30:K32)</f>
        <v>5686</v>
      </c>
    </row>
    <row r="35" spans="1:11" ht="13.5" thickTop="1">
      <c r="A35" s="13"/>
      <c r="E35" s="11"/>
      <c r="F35" s="11"/>
      <c r="G35" s="11"/>
      <c r="H35" s="11"/>
      <c r="I35" s="11"/>
      <c r="J35" s="11"/>
      <c r="K35" s="11"/>
    </row>
    <row r="36" spans="1:11" ht="12.75">
      <c r="A36" s="13"/>
      <c r="E36" s="11"/>
      <c r="F36" s="11"/>
      <c r="G36" s="11"/>
      <c r="H36" s="11"/>
      <c r="I36" s="11"/>
      <c r="J36" s="11"/>
      <c r="K36" s="11"/>
    </row>
    <row r="37" spans="1:11" ht="12.75">
      <c r="A37" s="15" t="s">
        <v>29</v>
      </c>
      <c r="E37" s="11"/>
      <c r="F37" s="11"/>
      <c r="G37" s="11"/>
      <c r="H37" s="11"/>
      <c r="I37" s="11"/>
      <c r="J37" s="11"/>
      <c r="K37" s="11"/>
    </row>
    <row r="38" spans="1:11" ht="12.75">
      <c r="A38" s="4"/>
      <c r="B38" s="19" t="s">
        <v>30</v>
      </c>
      <c r="E38" s="20">
        <f>E34/68625/2*100</f>
        <v>2.681967213114754</v>
      </c>
      <c r="F38" s="12"/>
      <c r="G38" s="20">
        <f>G34/68625/2*100</f>
        <v>1.0091074681238617</v>
      </c>
      <c r="H38" s="21"/>
      <c r="I38" s="20">
        <f>I34/68625/2*100</f>
        <v>7.016393442622951</v>
      </c>
      <c r="J38" s="21"/>
      <c r="K38" s="20">
        <f>K34/68625/2*100</f>
        <v>4.14280510018215</v>
      </c>
    </row>
    <row r="39" spans="1:11" ht="12.75">
      <c r="A39" s="15"/>
      <c r="B39" s="19" t="s">
        <v>31</v>
      </c>
      <c r="E39" s="22" t="str">
        <f>G39</f>
        <v>N/A</v>
      </c>
      <c r="F39" s="23"/>
      <c r="G39" s="22" t="s">
        <v>32</v>
      </c>
      <c r="H39" s="24"/>
      <c r="I39" s="22" t="str">
        <f>K39</f>
        <v>N/A</v>
      </c>
      <c r="J39" s="24"/>
      <c r="K39" s="22" t="s">
        <v>32</v>
      </c>
    </row>
    <row r="40" spans="1:11" ht="12.75">
      <c r="A40" s="13"/>
      <c r="E40" s="11"/>
      <c r="F40" s="11"/>
      <c r="G40" s="11"/>
      <c r="H40" s="11"/>
      <c r="I40" s="11"/>
      <c r="J40" s="11"/>
      <c r="K40" s="11"/>
    </row>
    <row r="41" spans="1:11" ht="12.75">
      <c r="A41" s="15" t="s">
        <v>33</v>
      </c>
      <c r="E41" s="25">
        <v>2.5</v>
      </c>
      <c r="F41" s="26"/>
      <c r="G41" s="25">
        <f>E41</f>
        <v>2.5</v>
      </c>
      <c r="H41" s="26"/>
      <c r="I41" s="25">
        <f>G41</f>
        <v>2.5</v>
      </c>
      <c r="J41" s="21"/>
      <c r="K41" s="25">
        <v>2.5</v>
      </c>
    </row>
    <row r="42" spans="1:11" ht="12.75">
      <c r="A42" s="4"/>
      <c r="E42" s="11"/>
      <c r="F42" s="11"/>
      <c r="G42" s="27"/>
      <c r="H42" s="11"/>
      <c r="I42" s="11"/>
      <c r="J42" s="11"/>
      <c r="K42" s="27"/>
    </row>
    <row r="43" spans="1:11" ht="12.75">
      <c r="A43" s="15"/>
      <c r="K43" s="3"/>
    </row>
    <row r="44" spans="1:11" ht="12.75">
      <c r="A44" s="15"/>
      <c r="K44" s="3"/>
    </row>
    <row r="45" ht="12.75">
      <c r="K45" s="3"/>
    </row>
    <row r="46" spans="1:11" ht="12.75">
      <c r="A46" s="13"/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</sheetData>
  <mergeCells count="2">
    <mergeCell ref="E5:G5"/>
    <mergeCell ref="I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B25" sqref="B25"/>
    </sheetView>
  </sheetViews>
  <sheetFormatPr defaultColWidth="9.140625" defaultRowHeight="12.75"/>
  <cols>
    <col min="1" max="1" width="44.421875" style="29" customWidth="1"/>
    <col min="2" max="2" width="6.7109375" style="29" customWidth="1"/>
    <col min="3" max="4" width="17.7109375" style="31" customWidth="1"/>
    <col min="5" max="5" width="17.7109375" style="31" hidden="1" customWidth="1"/>
    <col min="6" max="6" width="1.8515625" style="29" customWidth="1"/>
    <col min="7" max="7" width="9.140625" style="32" customWidth="1"/>
    <col min="8" max="16384" width="9.140625" style="29" customWidth="1"/>
  </cols>
  <sheetData>
    <row r="1" spans="1:4" ht="18.75" customHeight="1">
      <c r="A1" s="28" t="s">
        <v>0</v>
      </c>
      <c r="C1" s="30" t="s">
        <v>34</v>
      </c>
      <c r="D1" s="30" t="s">
        <v>34</v>
      </c>
    </row>
    <row r="2" spans="1:5" ht="15.75">
      <c r="A2" s="28" t="s">
        <v>35</v>
      </c>
      <c r="C2" s="33" t="s">
        <v>5</v>
      </c>
      <c r="D2" s="33" t="s">
        <v>6</v>
      </c>
      <c r="E2" s="34"/>
    </row>
    <row r="3" spans="1:5" ht="15.75">
      <c r="A3" s="35"/>
      <c r="C3" s="33" t="s">
        <v>8</v>
      </c>
      <c r="D3" s="33" t="s">
        <v>8</v>
      </c>
      <c r="E3" s="34" t="s">
        <v>36</v>
      </c>
    </row>
    <row r="4" spans="1:5" ht="15.75">
      <c r="A4" s="35"/>
      <c r="C4" s="33" t="s">
        <v>37</v>
      </c>
      <c r="D4" s="33" t="s">
        <v>37</v>
      </c>
      <c r="E4" s="36" t="e">
        <f>#REF!</f>
        <v>#REF!</v>
      </c>
    </row>
    <row r="5" spans="1:5" ht="15.75">
      <c r="A5" s="35"/>
      <c r="C5" s="33" t="s">
        <v>12</v>
      </c>
      <c r="D5" s="33" t="s">
        <v>38</v>
      </c>
      <c r="E5" s="36"/>
    </row>
    <row r="6" spans="1:5" ht="15.75">
      <c r="A6" s="35"/>
      <c r="C6" s="33" t="s">
        <v>16</v>
      </c>
      <c r="D6" s="33" t="s">
        <v>16</v>
      </c>
      <c r="E6" s="36"/>
    </row>
    <row r="7" spans="1:4" ht="15.75">
      <c r="A7" s="28" t="s">
        <v>39</v>
      </c>
      <c r="C7" s="33"/>
      <c r="D7" s="33"/>
    </row>
    <row r="8" spans="1:5" ht="15.75">
      <c r="A8" s="28" t="s">
        <v>40</v>
      </c>
      <c r="C8" s="37">
        <v>41618</v>
      </c>
      <c r="D8" s="37">
        <v>41083</v>
      </c>
      <c r="E8" s="37" t="e">
        <f>D8-#REF!</f>
        <v>#REF!</v>
      </c>
    </row>
    <row r="9" spans="1:5" ht="15.75" hidden="1">
      <c r="A9" s="28" t="s">
        <v>41</v>
      </c>
      <c r="C9" s="37"/>
      <c r="D9" s="37"/>
      <c r="E9" s="37" t="e">
        <f>D9-#REF!</f>
        <v>#REF!</v>
      </c>
    </row>
    <row r="10" spans="1:5" ht="15.75" hidden="1">
      <c r="A10" s="28" t="s">
        <v>42</v>
      </c>
      <c r="C10" s="37"/>
      <c r="D10" s="37"/>
      <c r="E10" s="37" t="e">
        <f>D10-#REF!</f>
        <v>#REF!</v>
      </c>
    </row>
    <row r="11" spans="1:5" ht="15.75" hidden="1">
      <c r="A11" s="28" t="s">
        <v>43</v>
      </c>
      <c r="C11" s="37"/>
      <c r="D11" s="37"/>
      <c r="E11" s="37" t="e">
        <f>D11-#REF!</f>
        <v>#REF!</v>
      </c>
    </row>
    <row r="12" spans="1:5" ht="15.75">
      <c r="A12" s="28" t="s">
        <v>44</v>
      </c>
      <c r="C12" s="37">
        <v>2134</v>
      </c>
      <c r="D12" s="37">
        <v>2134</v>
      </c>
      <c r="E12" s="37" t="e">
        <f>D12-#REF!</f>
        <v>#REF!</v>
      </c>
    </row>
    <row r="13" ht="15.75">
      <c r="A13" s="31"/>
    </row>
    <row r="14" ht="15.75">
      <c r="A14" s="28" t="s">
        <v>45</v>
      </c>
    </row>
    <row r="15" spans="1:5" ht="15.75">
      <c r="A15" s="31" t="s">
        <v>46</v>
      </c>
      <c r="C15" s="38">
        <v>22982</v>
      </c>
      <c r="D15" s="38">
        <v>26239</v>
      </c>
      <c r="E15" s="39" t="e">
        <f>D15-#REF!</f>
        <v>#REF!</v>
      </c>
    </row>
    <row r="16" spans="1:5" ht="15.75">
      <c r="A16" s="31" t="s">
        <v>47</v>
      </c>
      <c r="B16" s="40"/>
      <c r="C16" s="41">
        <f>2638+21801+9783</f>
        <v>34222</v>
      </c>
      <c r="D16" s="41">
        <f>22452+10180+2550</f>
        <v>35182</v>
      </c>
      <c r="E16" s="39" t="e">
        <f>D16-#REF!</f>
        <v>#REF!</v>
      </c>
    </row>
    <row r="17" spans="1:5" ht="15.75" hidden="1">
      <c r="A17" s="31" t="s">
        <v>48</v>
      </c>
      <c r="C17" s="41">
        <v>0</v>
      </c>
      <c r="D17" s="41">
        <v>0</v>
      </c>
      <c r="E17" s="39" t="e">
        <f>D17-#REF!</f>
        <v>#REF!</v>
      </c>
    </row>
    <row r="18" spans="1:5" ht="15.75" hidden="1">
      <c r="A18" s="42" t="s">
        <v>49</v>
      </c>
      <c r="C18" s="41">
        <v>0</v>
      </c>
      <c r="D18" s="41">
        <v>0</v>
      </c>
      <c r="E18" s="39" t="e">
        <f>D18-#REF!</f>
        <v>#REF!</v>
      </c>
    </row>
    <row r="19" spans="1:5" ht="15.75" hidden="1">
      <c r="A19" s="31" t="s">
        <v>50</v>
      </c>
      <c r="C19" s="41">
        <v>0</v>
      </c>
      <c r="D19" s="41">
        <v>0</v>
      </c>
      <c r="E19" s="39" t="e">
        <f>D19-#REF!</f>
        <v>#REF!</v>
      </c>
    </row>
    <row r="20" spans="1:5" ht="15.75" hidden="1">
      <c r="A20" s="31" t="s">
        <v>42</v>
      </c>
      <c r="C20" s="41">
        <v>0</v>
      </c>
      <c r="D20" s="41">
        <v>0</v>
      </c>
      <c r="E20" s="39" t="e">
        <f>D20-#REF!</f>
        <v>#REF!</v>
      </c>
    </row>
    <row r="21" spans="1:5" ht="15.75">
      <c r="A21" s="31" t="s">
        <v>51</v>
      </c>
      <c r="C21" s="41">
        <f>10244+5424</f>
        <v>15668</v>
      </c>
      <c r="D21" s="41">
        <f>4806+4503</f>
        <v>9309</v>
      </c>
      <c r="E21" s="39" t="e">
        <f>D21-#REF!</f>
        <v>#REF!</v>
      </c>
    </row>
    <row r="22" spans="1:5" ht="15.75">
      <c r="A22" s="31" t="s">
        <v>52</v>
      </c>
      <c r="C22" s="43">
        <v>714</v>
      </c>
      <c r="D22" s="43">
        <v>808</v>
      </c>
      <c r="E22" s="39" t="e">
        <f>D22-#REF!</f>
        <v>#REF!</v>
      </c>
    </row>
    <row r="23" spans="1:5" ht="15.75">
      <c r="A23" s="31"/>
      <c r="C23" s="37">
        <f>SUM(C15:C22)</f>
        <v>73586</v>
      </c>
      <c r="D23" s="37">
        <f>SUM(D15:D22)</f>
        <v>71538</v>
      </c>
      <c r="E23" s="37" t="e">
        <f>SUM(E15:E22)</f>
        <v>#REF!</v>
      </c>
    </row>
    <row r="24" spans="1:5" ht="15.75">
      <c r="A24" s="28" t="s">
        <v>53</v>
      </c>
      <c r="C24" s="44"/>
      <c r="D24" s="44"/>
      <c r="E24" s="42"/>
    </row>
    <row r="25" spans="1:5" ht="15.75">
      <c r="A25" s="31" t="s">
        <v>54</v>
      </c>
      <c r="C25" s="41">
        <f>-11568-3609</f>
        <v>-15177</v>
      </c>
      <c r="D25" s="41">
        <f>-8613-5687</f>
        <v>-14300</v>
      </c>
      <c r="E25" s="37" t="e">
        <f>#REF!-D25</f>
        <v>#REF!</v>
      </c>
    </row>
    <row r="26" spans="1:5" ht="15.75">
      <c r="A26" s="31" t="s">
        <v>55</v>
      </c>
      <c r="C26" s="41">
        <f>-133-9-500</f>
        <v>-642</v>
      </c>
      <c r="D26" s="41">
        <f>-71-229-4000</f>
        <v>-4300</v>
      </c>
      <c r="E26" s="37" t="e">
        <f>#REF!-D26</f>
        <v>#REF!</v>
      </c>
    </row>
    <row r="27" spans="1:5" ht="15.75">
      <c r="A27" s="31" t="s">
        <v>56</v>
      </c>
      <c r="C27" s="41">
        <v>-3850</v>
      </c>
      <c r="D27" s="41">
        <v>-3850</v>
      </c>
      <c r="E27" s="37" t="e">
        <f>#REF!-D27</f>
        <v>#REF!</v>
      </c>
    </row>
    <row r="28" spans="1:5" ht="15.75" hidden="1">
      <c r="A28" s="31" t="s">
        <v>57</v>
      </c>
      <c r="C28" s="41">
        <f>SUM('[1]3MTHBS'!Q31:W31)</f>
        <v>0</v>
      </c>
      <c r="D28" s="41">
        <f>SUM('[1]3MTHBS'!R31:X31)</f>
        <v>0</v>
      </c>
      <c r="E28" s="37" t="e">
        <f>#REF!-D28</f>
        <v>#REF!</v>
      </c>
    </row>
    <row r="29" spans="1:5" ht="15.75" hidden="1">
      <c r="A29" s="31" t="s">
        <v>58</v>
      </c>
      <c r="C29" s="41">
        <f>SUM('[1]3MTHBS'!Q32:W32)</f>
        <v>0</v>
      </c>
      <c r="D29" s="41">
        <f>SUM('[1]3MTHBS'!R32:X32)</f>
        <v>0</v>
      </c>
      <c r="E29" s="37" t="e">
        <f>#REF!-D29</f>
        <v>#REF!</v>
      </c>
    </row>
    <row r="30" spans="1:5" ht="15.75" hidden="1">
      <c r="A30" s="31" t="s">
        <v>59</v>
      </c>
      <c r="C30" s="41">
        <f>SUM('[1]3MTHBS'!Q33:W33)</f>
        <v>0</v>
      </c>
      <c r="D30" s="41">
        <f>SUM('[1]3MTHBS'!R33:X33)</f>
        <v>0</v>
      </c>
      <c r="E30" s="37" t="e">
        <f>#REF!-D30</f>
        <v>#REF!</v>
      </c>
    </row>
    <row r="31" spans="1:5" ht="15.75" hidden="1">
      <c r="A31" s="31" t="s">
        <v>60</v>
      </c>
      <c r="C31" s="41">
        <v>0</v>
      </c>
      <c r="D31" s="41">
        <v>0</v>
      </c>
      <c r="E31" s="37" t="e">
        <f>#REF!-D31</f>
        <v>#REF!</v>
      </c>
    </row>
    <row r="32" spans="1:5" ht="15.75">
      <c r="A32" s="31" t="s">
        <v>61</v>
      </c>
      <c r="C32" s="43">
        <v>-641</v>
      </c>
      <c r="D32" s="43">
        <v>-487</v>
      </c>
      <c r="E32" s="45" t="e">
        <f>#REF!-D32</f>
        <v>#REF!</v>
      </c>
    </row>
    <row r="33" spans="1:5" ht="15.75">
      <c r="A33" s="31"/>
      <c r="C33" s="37">
        <f>SUM(C25:C32)</f>
        <v>-20310</v>
      </c>
      <c r="D33" s="37">
        <f>SUM(D25:D32)</f>
        <v>-22937</v>
      </c>
      <c r="E33" s="37" t="e">
        <f>SUM(E25:E32)</f>
        <v>#REF!</v>
      </c>
    </row>
    <row r="34" ht="15.75">
      <c r="A34" s="31"/>
    </row>
    <row r="35" spans="1:5" ht="15.75">
      <c r="A35" s="28" t="s">
        <v>62</v>
      </c>
      <c r="C35" s="46">
        <f>SUM(C23+C33)</f>
        <v>53276</v>
      </c>
      <c r="D35" s="46">
        <f>SUM(D23+D33)</f>
        <v>48601</v>
      </c>
      <c r="E35" s="46" t="e">
        <f>SUM(E23-E33)</f>
        <v>#REF!</v>
      </c>
    </row>
    <row r="36" ht="15.75">
      <c r="A36" s="31"/>
    </row>
    <row r="37" spans="1:5" ht="16.5" thickBot="1">
      <c r="A37" s="28" t="s">
        <v>63</v>
      </c>
      <c r="C37" s="47">
        <f>C35+C8+C12</f>
        <v>97028</v>
      </c>
      <c r="D37" s="47">
        <f>D35+D8+D12</f>
        <v>91818</v>
      </c>
      <c r="E37" s="39" t="e">
        <f>E35+E8+E9+E10+E11+E12</f>
        <v>#REF!</v>
      </c>
    </row>
    <row r="38" ht="16.5" thickTop="1">
      <c r="A38" s="28"/>
    </row>
    <row r="39" ht="15.75">
      <c r="A39" s="28" t="s">
        <v>64</v>
      </c>
    </row>
    <row r="40" spans="1:5" ht="15.75">
      <c r="A40" s="28" t="s">
        <v>65</v>
      </c>
      <c r="C40" s="42"/>
      <c r="D40" s="42"/>
      <c r="E40" s="42"/>
    </row>
    <row r="41" spans="1:5" ht="15.75">
      <c r="A41" s="31" t="s">
        <v>66</v>
      </c>
      <c r="C41" s="37">
        <f>(53700*1.25)+(3000*0.5)</f>
        <v>68625</v>
      </c>
      <c r="D41" s="37">
        <f>53700*1.25</f>
        <v>67125</v>
      </c>
      <c r="E41" s="37" t="e">
        <f>#REF!-D41</f>
        <v>#REF!</v>
      </c>
    </row>
    <row r="42" spans="1:5" ht="15.75">
      <c r="A42" s="31" t="s">
        <v>67</v>
      </c>
      <c r="C42" s="37">
        <f>3000*0.31</f>
        <v>930</v>
      </c>
      <c r="D42" s="48">
        <v>0</v>
      </c>
      <c r="E42" s="37" t="e">
        <f>#REF!-D42</f>
        <v>#REF!</v>
      </c>
    </row>
    <row r="43" spans="1:5" ht="15.75">
      <c r="A43" s="31" t="s">
        <v>68</v>
      </c>
      <c r="C43" s="45">
        <v>23041</v>
      </c>
      <c r="D43" s="45">
        <f>26502-7142</f>
        <v>19360</v>
      </c>
      <c r="E43" s="37" t="e">
        <f>#REF!-D43</f>
        <v>#REF!</v>
      </c>
    </row>
    <row r="44" spans="1:5" ht="15.75" hidden="1">
      <c r="A44" s="31"/>
      <c r="C44" s="45"/>
      <c r="D44" s="45"/>
      <c r="E44" s="42"/>
    </row>
    <row r="45" spans="1:7" ht="15.75">
      <c r="A45" s="28"/>
      <c r="C45" s="49">
        <f>SUM(C41:C44)</f>
        <v>92596</v>
      </c>
      <c r="D45" s="49">
        <f>SUM(D41:D44)</f>
        <v>86485</v>
      </c>
      <c r="E45" s="49" t="e">
        <f>SUM(E41:E44)</f>
        <v>#REF!</v>
      </c>
      <c r="G45" s="49"/>
    </row>
    <row r="46" spans="1:5" ht="15.75">
      <c r="A46" s="28"/>
      <c r="C46" s="49"/>
      <c r="D46" s="49"/>
      <c r="E46" s="49"/>
    </row>
    <row r="47" spans="1:5" ht="15.75">
      <c r="A47" s="31" t="s">
        <v>69</v>
      </c>
      <c r="C47" s="49">
        <v>2803</v>
      </c>
      <c r="D47" s="49">
        <v>2900</v>
      </c>
      <c r="E47" s="37" t="e">
        <f>#REF!-D47</f>
        <v>#REF!</v>
      </c>
    </row>
    <row r="48" spans="1:5" ht="15.75">
      <c r="A48" s="28"/>
      <c r="C48" s="49"/>
      <c r="D48" s="49"/>
      <c r="E48" s="49"/>
    </row>
    <row r="49" spans="1:5" ht="15.75">
      <c r="A49" s="28" t="s">
        <v>70</v>
      </c>
      <c r="C49" s="42"/>
      <c r="D49" s="42"/>
      <c r="E49" s="42"/>
    </row>
    <row r="50" spans="1:5" ht="15.75">
      <c r="A50" s="31" t="s">
        <v>71</v>
      </c>
      <c r="C50" s="50">
        <v>0</v>
      </c>
      <c r="D50" s="51">
        <v>0</v>
      </c>
      <c r="E50" s="37" t="e">
        <f>#REF!-D50</f>
        <v>#REF!</v>
      </c>
    </row>
    <row r="51" spans="1:5" ht="15.75" hidden="1">
      <c r="A51" s="31" t="s">
        <v>72</v>
      </c>
      <c r="C51" s="41">
        <v>0</v>
      </c>
      <c r="D51" s="52">
        <v>0</v>
      </c>
      <c r="E51" s="37" t="e">
        <f>#REF!-D51</f>
        <v>#REF!</v>
      </c>
    </row>
    <row r="52" spans="1:5" ht="15.75" hidden="1">
      <c r="A52" s="31" t="s">
        <v>73</v>
      </c>
      <c r="C52" s="41">
        <v>0</v>
      </c>
      <c r="D52" s="52">
        <v>0</v>
      </c>
      <c r="E52" s="37" t="e">
        <f>#REF!-D52</f>
        <v>#REF!</v>
      </c>
    </row>
    <row r="53" spans="1:5" ht="15.75">
      <c r="A53" s="31" t="s">
        <v>56</v>
      </c>
      <c r="C53" s="41">
        <v>1123</v>
      </c>
      <c r="D53" s="52">
        <v>1927</v>
      </c>
      <c r="E53" s="37" t="e">
        <f>#REF!-D53</f>
        <v>#REF!</v>
      </c>
    </row>
    <row r="54" spans="1:5" ht="15.75">
      <c r="A54" s="31" t="s">
        <v>74</v>
      </c>
      <c r="C54" s="43">
        <v>506</v>
      </c>
      <c r="D54" s="53">
        <v>506</v>
      </c>
      <c r="E54" s="37" t="e">
        <f>#REF!-D54</f>
        <v>#REF!</v>
      </c>
    </row>
    <row r="55" spans="1:7" ht="15.75">
      <c r="A55" s="31"/>
      <c r="C55" s="37">
        <f>SUM(C50:C54)</f>
        <v>1629</v>
      </c>
      <c r="D55" s="37">
        <f>SUM(D50:D54)</f>
        <v>2433</v>
      </c>
      <c r="E55" s="37" t="e">
        <f>#REF!-D55</f>
        <v>#REF!</v>
      </c>
      <c r="G55" s="39"/>
    </row>
    <row r="56" ht="15.75">
      <c r="A56" s="31"/>
    </row>
    <row r="57" spans="1:7" ht="16.5" thickBot="1">
      <c r="A57" s="31"/>
      <c r="C57" s="54">
        <f>C45+C47+C55</f>
        <v>97028</v>
      </c>
      <c r="D57" s="54">
        <f>D45+D47+D55</f>
        <v>91818</v>
      </c>
      <c r="E57" s="49" t="e">
        <f>E45+E47+E55</f>
        <v>#REF!</v>
      </c>
      <c r="G57" s="55"/>
    </row>
    <row r="58" ht="16.5" thickTop="1">
      <c r="A58" s="31"/>
    </row>
    <row r="59" spans="1:7" ht="15.75">
      <c r="A59" s="29" t="s">
        <v>75</v>
      </c>
      <c r="C59" s="56">
        <f>(C45-C11-C12+C47)/C41/2</f>
        <v>0.6795264116575592</v>
      </c>
      <c r="D59" s="56">
        <f>(D45-D11-D12+D47)/D41/2</f>
        <v>0.6499143389199256</v>
      </c>
      <c r="E59" s="57"/>
      <c r="G59" s="58"/>
    </row>
    <row r="61" spans="3:4" ht="15.75">
      <c r="C61" s="59"/>
      <c r="D61" s="59"/>
    </row>
    <row r="62" spans="1:4" ht="15.75" hidden="1">
      <c r="A62" s="60" t="s">
        <v>76</v>
      </c>
      <c r="C62" s="59"/>
      <c r="D62" s="59"/>
    </row>
    <row r="63" ht="15.75" hidden="1">
      <c r="A63" s="60" t="s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6" sqref="A16"/>
    </sheetView>
  </sheetViews>
  <sheetFormatPr defaultColWidth="8.28125" defaultRowHeight="12.75"/>
  <cols>
    <col min="1" max="1" width="38.28125" style="64" customWidth="1"/>
    <col min="2" max="2" width="13.140625" style="64" customWidth="1"/>
    <col min="3" max="3" width="13.57421875" style="64" customWidth="1"/>
    <col min="4" max="4" width="13.7109375" style="64" hidden="1" customWidth="1"/>
    <col min="5" max="5" width="13.00390625" style="64" customWidth="1"/>
    <col min="6" max="6" width="13.28125" style="64" customWidth="1"/>
    <col min="7" max="7" width="2.421875" style="64" customWidth="1"/>
    <col min="8" max="8" width="7.7109375" style="64" customWidth="1"/>
    <col min="9" max="9" width="5.421875" style="64" customWidth="1"/>
    <col min="10" max="16384" width="8.28125" style="64" customWidth="1"/>
  </cols>
  <sheetData>
    <row r="1" s="62" customFormat="1" ht="15" customHeight="1">
      <c r="A1" s="61" t="str">
        <f>'[2]Balance Sheet'!A1</f>
        <v>Yeo Aik Resources Berhad</v>
      </c>
    </row>
    <row r="2" s="62" customFormat="1" ht="15" customHeight="1">
      <c r="A2" s="62" t="str">
        <f>'[2]Balance Sheet'!A2</f>
        <v>(Company Number : 459789-X)</v>
      </c>
    </row>
    <row r="3" s="62" customFormat="1" ht="15" customHeight="1">
      <c r="A3" s="61" t="s">
        <v>78</v>
      </c>
    </row>
    <row r="4" spans="1:6" ht="15" customHeight="1">
      <c r="A4" s="61" t="s">
        <v>79</v>
      </c>
      <c r="B4" s="63"/>
      <c r="C4" s="63"/>
      <c r="D4" s="63"/>
      <c r="E4" s="63"/>
      <c r="F4" s="63"/>
    </row>
    <row r="5" spans="1:5" ht="15" customHeight="1">
      <c r="A5" s="65" t="s">
        <v>80</v>
      </c>
      <c r="B5" s="66" t="s">
        <v>81</v>
      </c>
      <c r="C5" s="66" t="s">
        <v>81</v>
      </c>
      <c r="D5" s="66" t="s">
        <v>82</v>
      </c>
      <c r="E5" s="67" t="s">
        <v>83</v>
      </c>
    </row>
    <row r="6" spans="1:6" ht="15" customHeight="1">
      <c r="A6" s="68"/>
      <c r="B6" s="69" t="s">
        <v>84</v>
      </c>
      <c r="C6" s="69" t="s">
        <v>85</v>
      </c>
      <c r="D6" s="69" t="s">
        <v>86</v>
      </c>
      <c r="E6" s="69" t="s">
        <v>87</v>
      </c>
      <c r="F6" s="69" t="s">
        <v>88</v>
      </c>
    </row>
    <row r="7" spans="1:6" ht="15" customHeight="1">
      <c r="A7" s="68" t="s">
        <v>89</v>
      </c>
      <c r="B7" s="70" t="s">
        <v>16</v>
      </c>
      <c r="C7" s="70" t="s">
        <v>16</v>
      </c>
      <c r="D7" s="70" t="s">
        <v>16</v>
      </c>
      <c r="E7" s="70" t="s">
        <v>16</v>
      </c>
      <c r="F7" s="70" t="s">
        <v>16</v>
      </c>
    </row>
    <row r="8" spans="1:8" ht="15" customHeight="1">
      <c r="A8" s="71"/>
      <c r="B8" s="66"/>
      <c r="C8" s="72"/>
      <c r="D8" s="72"/>
      <c r="H8" s="73"/>
    </row>
    <row r="9" spans="1:6" ht="15" customHeight="1">
      <c r="A9" s="71" t="s">
        <v>90</v>
      </c>
      <c r="B9" s="64">
        <v>67125</v>
      </c>
      <c r="C9" s="64">
        <v>0</v>
      </c>
      <c r="E9" s="64">
        <v>19360</v>
      </c>
      <c r="F9" s="64">
        <f>SUM(B9:E9)</f>
        <v>86485</v>
      </c>
    </row>
    <row r="10" spans="1:6" ht="15" customHeight="1">
      <c r="A10" s="71" t="s">
        <v>91</v>
      </c>
      <c r="B10" s="64">
        <v>0</v>
      </c>
      <c r="C10" s="64">
        <v>0</v>
      </c>
      <c r="E10" s="64">
        <v>0</v>
      </c>
      <c r="F10" s="64">
        <f>SUM(B10:E10)</f>
        <v>0</v>
      </c>
    </row>
    <row r="11" spans="1:6" ht="15" customHeight="1">
      <c r="A11" s="71" t="s">
        <v>92</v>
      </c>
      <c r="B11" s="64">
        <f>3000*0.5</f>
        <v>1500</v>
      </c>
      <c r="C11" s="64">
        <v>930</v>
      </c>
      <c r="E11" s="64">
        <v>0</v>
      </c>
      <c r="F11" s="64">
        <f>SUM(B11:E11)</f>
        <v>2430</v>
      </c>
    </row>
    <row r="12" spans="1:6" ht="15" customHeight="1">
      <c r="A12" s="71" t="s">
        <v>93</v>
      </c>
      <c r="B12" s="64">
        <v>0</v>
      </c>
      <c r="C12" s="64">
        <v>0</v>
      </c>
      <c r="D12" s="74"/>
      <c r="E12" s="64">
        <v>0</v>
      </c>
      <c r="F12" s="64">
        <f>SUM(B12:E12)</f>
        <v>0</v>
      </c>
    </row>
    <row r="13" spans="1:8" ht="15" customHeight="1">
      <c r="A13" s="64" t="s">
        <v>94</v>
      </c>
      <c r="B13" s="64">
        <v>0</v>
      </c>
      <c r="C13" s="64">
        <v>0</v>
      </c>
      <c r="D13" s="74"/>
      <c r="E13" s="74">
        <v>3681</v>
      </c>
      <c r="F13" s="74">
        <f>SUM(B13:E13)</f>
        <v>3681</v>
      </c>
      <c r="G13" s="75"/>
      <c r="H13" s="76"/>
    </row>
    <row r="14" spans="1:10" ht="15" customHeight="1">
      <c r="A14" s="77"/>
      <c r="B14" s="78"/>
      <c r="C14" s="78"/>
      <c r="D14" s="78"/>
      <c r="E14" s="78"/>
      <c r="F14" s="78"/>
      <c r="H14" s="79"/>
      <c r="I14" s="79"/>
      <c r="J14" s="80"/>
    </row>
    <row r="15" spans="1:10" ht="15" customHeight="1" thickBot="1">
      <c r="A15" s="77"/>
      <c r="B15" s="81">
        <f>SUM(B9:B14)</f>
        <v>68625</v>
      </c>
      <c r="C15" s="81">
        <f>SUM(C9:C14)</f>
        <v>930</v>
      </c>
      <c r="D15" s="81">
        <f>SUM(D9:D14)</f>
        <v>0</v>
      </c>
      <c r="E15" s="81">
        <f>SUM(E9:E14)</f>
        <v>23041</v>
      </c>
      <c r="F15" s="81">
        <f>SUM(F9:F13)</f>
        <v>92596</v>
      </c>
      <c r="H15" s="76"/>
      <c r="I15" s="79"/>
      <c r="J15" s="80"/>
    </row>
    <row r="16" spans="1:10" ht="15" customHeight="1" thickTop="1">
      <c r="A16" s="77"/>
      <c r="B16" s="77"/>
      <c r="C16" s="77"/>
      <c r="D16" s="77"/>
      <c r="E16" s="77"/>
      <c r="F16" s="77"/>
      <c r="H16" s="79"/>
      <c r="I16" s="79"/>
      <c r="J16" s="80"/>
    </row>
    <row r="17" ht="15" customHeight="1">
      <c r="A17" s="82"/>
    </row>
    <row r="18" ht="15" customHeight="1" hidden="1">
      <c r="A18" s="82"/>
    </row>
    <row r="19" spans="1:8" ht="15" customHeight="1" hidden="1">
      <c r="A19" s="83"/>
      <c r="B19" s="66"/>
      <c r="C19" s="72"/>
      <c r="D19" s="72"/>
      <c r="H19" s="84"/>
    </row>
    <row r="20" spans="7:12" ht="15" customHeight="1" hidden="1">
      <c r="G20" s="85"/>
      <c r="H20" s="80"/>
      <c r="I20" s="79"/>
      <c r="J20" s="77"/>
      <c r="K20" s="77"/>
      <c r="L20" s="77"/>
    </row>
    <row r="21" spans="10:12" ht="15" customHeight="1" hidden="1">
      <c r="J21" s="76"/>
      <c r="K21" s="77"/>
      <c r="L21" s="77"/>
    </row>
    <row r="22" spans="9:12" ht="15" customHeight="1" hidden="1">
      <c r="I22" s="62"/>
      <c r="J22" s="77"/>
      <c r="K22" s="77"/>
      <c r="L22" s="77"/>
    </row>
    <row r="23" spans="9:12" ht="15" customHeight="1" hidden="1">
      <c r="I23" s="62"/>
      <c r="J23" s="77"/>
      <c r="K23" s="77"/>
      <c r="L23" s="77"/>
    </row>
    <row r="24" spans="2:5" ht="15" customHeight="1" hidden="1">
      <c r="B24" s="86"/>
      <c r="C24" s="86"/>
      <c r="D24" s="87"/>
      <c r="E24" s="86"/>
    </row>
    <row r="25" spans="9:12" ht="15" customHeight="1" hidden="1">
      <c r="I25" s="62"/>
      <c r="J25" s="77"/>
      <c r="K25" s="77"/>
      <c r="L25" s="77"/>
    </row>
    <row r="26" spans="2:10" ht="15" customHeight="1" hidden="1">
      <c r="B26" s="86"/>
      <c r="C26" s="86"/>
      <c r="D26" s="86"/>
      <c r="G26" s="75"/>
      <c r="H26" s="76"/>
      <c r="I26" s="62"/>
      <c r="J26" s="85"/>
    </row>
    <row r="27" spans="8:10" ht="15" customHeight="1" hidden="1">
      <c r="H27" s="79"/>
      <c r="I27" s="62"/>
      <c r="J27" s="85"/>
    </row>
    <row r="28" spans="2:10" ht="15" customHeight="1" hidden="1">
      <c r="B28" s="88"/>
      <c r="C28" s="88"/>
      <c r="D28" s="88"/>
      <c r="E28" s="88"/>
      <c r="F28" s="88"/>
      <c r="H28" s="79"/>
      <c r="I28" s="62"/>
      <c r="J28" s="85"/>
    </row>
    <row r="29" spans="1:10" ht="15" customHeight="1" hidden="1">
      <c r="A29" s="77"/>
      <c r="B29" s="89"/>
      <c r="C29" s="89"/>
      <c r="D29" s="89"/>
      <c r="E29" s="89"/>
      <c r="F29" s="89"/>
      <c r="H29" s="76"/>
      <c r="I29" s="79"/>
      <c r="J29" s="80"/>
    </row>
    <row r="30" spans="8:11" s="77" customFormat="1" ht="15" customHeight="1" hidden="1">
      <c r="H30" s="79"/>
      <c r="I30" s="79"/>
      <c r="J30" s="80"/>
      <c r="K30" s="64"/>
    </row>
    <row r="31" spans="2:11" s="77" customFormat="1" ht="15" customHeight="1" hidden="1">
      <c r="B31" s="64"/>
      <c r="C31" s="64"/>
      <c r="D31" s="64"/>
      <c r="E31" s="64"/>
      <c r="F31" s="64"/>
      <c r="G31" s="75"/>
      <c r="H31" s="64"/>
      <c r="I31" s="64"/>
      <c r="J31" s="85"/>
      <c r="K31" s="76"/>
    </row>
    <row r="32" spans="2:11" s="77" customFormat="1" ht="15" customHeight="1" hidden="1">
      <c r="B32" s="86"/>
      <c r="C32" s="86"/>
      <c r="D32" s="86"/>
      <c r="E32" s="64"/>
      <c r="F32" s="64"/>
      <c r="G32" s="75"/>
      <c r="H32" s="64"/>
      <c r="I32" s="64"/>
      <c r="J32" s="85"/>
      <c r="K32" s="76"/>
    </row>
    <row r="33" spans="1:10" ht="15" customHeight="1" hidden="1">
      <c r="A33" s="77"/>
      <c r="B33" s="86"/>
      <c r="C33" s="86"/>
      <c r="D33" s="86"/>
      <c r="H33" s="79"/>
      <c r="I33" s="79"/>
      <c r="J33" s="85"/>
    </row>
    <row r="34" spans="1:10" ht="15" customHeight="1" hidden="1">
      <c r="A34" s="77"/>
      <c r="H34" s="79"/>
      <c r="I34" s="79"/>
      <c r="J34" s="85"/>
    </row>
    <row r="35" spans="2:10" ht="15" customHeight="1" hidden="1">
      <c r="B35" s="86"/>
      <c r="C35" s="86"/>
      <c r="D35" s="87"/>
      <c r="E35" s="87"/>
      <c r="F35" s="87"/>
      <c r="J35" s="66"/>
    </row>
    <row r="36" ht="15" customHeight="1" hidden="1"/>
    <row r="37" spans="2:6" ht="15" customHeight="1" hidden="1">
      <c r="B37" s="90"/>
      <c r="C37" s="90"/>
      <c r="D37" s="90"/>
      <c r="E37" s="90"/>
      <c r="F37" s="90"/>
    </row>
    <row r="38" ht="15" customHeight="1" hidden="1"/>
    <row r="39" ht="15" customHeight="1" hidden="1"/>
    <row r="40" spans="1:2" ht="15" customHeight="1" hidden="1">
      <c r="A40" s="62"/>
      <c r="B40" s="62"/>
    </row>
    <row r="41" spans="1:2" ht="15" customHeight="1" hidden="1">
      <c r="A41" s="62"/>
      <c r="B41" s="62"/>
    </row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>
      <c r="A56" s="8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28">
      <selection activeCell="D43" sqref="D43"/>
    </sheetView>
  </sheetViews>
  <sheetFormatPr defaultColWidth="9.140625" defaultRowHeight="13.5" customHeight="1"/>
  <cols>
    <col min="1" max="1" width="2.28125" style="59" customWidth="1"/>
    <col min="2" max="3" width="8.8515625" style="59" customWidth="1"/>
    <col min="4" max="4" width="37.57421875" style="59" customWidth="1"/>
    <col min="5" max="5" width="2.7109375" style="107" customWidth="1"/>
    <col min="6" max="7" width="18.7109375" style="48" customWidth="1"/>
    <col min="8" max="8" width="14.00390625" style="48" hidden="1" customWidth="1"/>
    <col min="9" max="9" width="2.00390625" style="59" customWidth="1"/>
    <col min="10" max="16384" width="8.8515625" style="59" customWidth="1"/>
  </cols>
  <sheetData>
    <row r="1" spans="1:8" s="92" customFormat="1" ht="18.75" customHeight="1">
      <c r="A1" s="91" t="str">
        <f>'[3]Equity'!A1</f>
        <v>Yeo Aik Resources Berhad</v>
      </c>
      <c r="F1" s="93"/>
      <c r="G1" s="93"/>
      <c r="H1" s="93"/>
    </row>
    <row r="2" spans="1:8" s="92" customFormat="1" ht="18.75" customHeight="1">
      <c r="A2" s="94" t="str">
        <f>'[3]Equity'!A2</f>
        <v>(Company Number : 459789-X)</v>
      </c>
      <c r="F2" s="93"/>
      <c r="G2" s="93"/>
      <c r="H2" s="93"/>
    </row>
    <row r="3" spans="1:8" s="92" customFormat="1" ht="13.5" customHeight="1">
      <c r="A3" s="60" t="s">
        <v>95</v>
      </c>
      <c r="F3" s="95"/>
      <c r="G3" s="95"/>
      <c r="H3" s="93"/>
    </row>
    <row r="4" spans="1:8" s="92" customFormat="1" ht="13.5" customHeight="1">
      <c r="A4" s="60" t="s">
        <v>96</v>
      </c>
      <c r="F4" s="96" t="s">
        <v>97</v>
      </c>
      <c r="G4" s="96" t="s">
        <v>97</v>
      </c>
      <c r="H4" s="93"/>
    </row>
    <row r="5" spans="1:8" ht="13.5" customHeight="1">
      <c r="A5" s="97" t="s">
        <v>80</v>
      </c>
      <c r="B5" s="98"/>
      <c r="C5" s="98"/>
      <c r="D5" s="98"/>
      <c r="E5" s="98"/>
      <c r="F5" s="96" t="s">
        <v>8</v>
      </c>
      <c r="G5" s="96" t="s">
        <v>8</v>
      </c>
      <c r="H5" s="99" t="s">
        <v>98</v>
      </c>
    </row>
    <row r="6" spans="2:8" ht="13.5" customHeight="1">
      <c r="B6" s="98"/>
      <c r="C6" s="98"/>
      <c r="D6" s="98"/>
      <c r="E6" s="98"/>
      <c r="F6" s="96" t="s">
        <v>37</v>
      </c>
      <c r="G6" s="96" t="s">
        <v>37</v>
      </c>
      <c r="H6" s="100" t="e">
        <f>#REF!</f>
        <v>#REF!</v>
      </c>
    </row>
    <row r="7" spans="2:8" ht="13.5" customHeight="1">
      <c r="B7" s="98"/>
      <c r="C7" s="98"/>
      <c r="D7" s="98"/>
      <c r="E7" s="98"/>
      <c r="F7" s="33" t="s">
        <v>99</v>
      </c>
      <c r="G7" s="33" t="s">
        <v>100</v>
      </c>
      <c r="H7" s="100" t="s">
        <v>101</v>
      </c>
    </row>
    <row r="8" spans="1:8" ht="13.5" customHeight="1">
      <c r="A8" s="101"/>
      <c r="B8" s="98"/>
      <c r="C8" s="98"/>
      <c r="D8" s="98"/>
      <c r="E8" s="98"/>
      <c r="F8" s="102" t="s">
        <v>16</v>
      </c>
      <c r="G8" s="102" t="s">
        <v>16</v>
      </c>
      <c r="H8" s="103" t="s">
        <v>16</v>
      </c>
    </row>
    <row r="9" spans="1:5" ht="13.5" customHeight="1">
      <c r="A9" s="104"/>
      <c r="B9" s="105"/>
      <c r="C9" s="105"/>
      <c r="D9" s="105"/>
      <c r="E9" s="106"/>
    </row>
    <row r="10" spans="1:8" ht="13.5" customHeight="1">
      <c r="A10" s="92" t="s">
        <v>102</v>
      </c>
      <c r="B10" s="92"/>
      <c r="F10" s="48">
        <f>'[4]CF workings'!H77</f>
        <v>4599</v>
      </c>
      <c r="G10" s="48">
        <f>'[5]Cash flow workings'!H72</f>
        <v>3847</v>
      </c>
      <c r="H10" s="48">
        <v>-5355</v>
      </c>
    </row>
    <row r="11" spans="1:2" ht="13.5" customHeight="1">
      <c r="A11" s="92"/>
      <c r="B11" s="92"/>
    </row>
    <row r="12" spans="1:2" ht="13.5" customHeight="1">
      <c r="A12" s="92" t="s">
        <v>103</v>
      </c>
      <c r="B12" s="92"/>
    </row>
    <row r="13" spans="2:8" ht="13.5" customHeight="1">
      <c r="B13" s="59" t="s">
        <v>104</v>
      </c>
      <c r="F13" s="48">
        <f>'[4]CF workings'!I14</f>
        <v>1394</v>
      </c>
      <c r="G13" s="48">
        <f>'[5]Cash flow workings'!I13</f>
        <v>1409</v>
      </c>
      <c r="H13" s="48">
        <v>20552</v>
      </c>
    </row>
    <row r="14" spans="2:7" ht="13.5" customHeight="1">
      <c r="B14" s="59" t="s">
        <v>105</v>
      </c>
      <c r="F14" s="48">
        <f>'[4]CF workings'!I12</f>
        <v>-66</v>
      </c>
      <c r="G14" s="48">
        <v>0</v>
      </c>
    </row>
    <row r="15" spans="2:8" ht="13.5" customHeight="1">
      <c r="B15" s="59" t="s">
        <v>106</v>
      </c>
      <c r="F15" s="108">
        <f>'[4]CF workings'!I81</f>
        <v>23</v>
      </c>
      <c r="G15" s="108">
        <f>'[5]Cash flow workings'!I76</f>
        <v>50</v>
      </c>
      <c r="H15" s="109"/>
    </row>
    <row r="16" spans="2:8" ht="13.5" customHeight="1">
      <c r="B16" s="59" t="s">
        <v>107</v>
      </c>
      <c r="F16" s="108">
        <f>'[4]CF workings'!I82</f>
        <v>-38</v>
      </c>
      <c r="G16" s="108">
        <f>'[5]Cash flow workings'!I77</f>
        <v>-101</v>
      </c>
      <c r="H16" s="109">
        <v>0</v>
      </c>
    </row>
    <row r="17" spans="2:8" ht="13.5" customHeight="1">
      <c r="B17" s="59" t="s">
        <v>108</v>
      </c>
      <c r="F17" s="110">
        <f>'[4]CF workings'!I86</f>
        <v>-97</v>
      </c>
      <c r="G17" s="110">
        <f>'[5]Cash flow workings'!I81</f>
        <v>-97</v>
      </c>
      <c r="H17" s="111">
        <v>0</v>
      </c>
    </row>
    <row r="18" spans="1:8" ht="13.5" customHeight="1">
      <c r="A18" s="92" t="s">
        <v>109</v>
      </c>
      <c r="F18" s="48">
        <f>SUM(F10:F17)</f>
        <v>5815</v>
      </c>
      <c r="G18" s="48">
        <f>SUM(G10:G17)</f>
        <v>5108</v>
      </c>
      <c r="H18" s="48">
        <f>SUM(H10:H17)</f>
        <v>15197</v>
      </c>
    </row>
    <row r="19" ht="13.5" customHeight="1">
      <c r="A19" s="92"/>
    </row>
    <row r="20" ht="13.5" customHeight="1">
      <c r="A20" s="59" t="s">
        <v>110</v>
      </c>
    </row>
    <row r="21" spans="2:8" ht="13.5" customHeight="1">
      <c r="B21" s="59" t="s">
        <v>111</v>
      </c>
      <c r="F21" s="48">
        <f>'[4]CF workings'!J30+'[4]CF workings'!J32</f>
        <v>4216</v>
      </c>
      <c r="G21" s="48">
        <f>SUM('[5]Cash flow workings'!J29:J31)</f>
        <v>-10685</v>
      </c>
      <c r="H21" s="48">
        <v>101228</v>
      </c>
    </row>
    <row r="22" spans="2:8" ht="13.5" customHeight="1">
      <c r="B22" s="59" t="s">
        <v>112</v>
      </c>
      <c r="F22" s="48">
        <f>'[4]CF workings'!J51</f>
        <v>878</v>
      </c>
      <c r="G22" s="48">
        <f>'[5]Cash flow workings'!J49</f>
        <v>1139</v>
      </c>
      <c r="H22" s="48">
        <v>-62918</v>
      </c>
    </row>
    <row r="23" spans="2:8" ht="13.5" customHeight="1">
      <c r="B23" s="59" t="s">
        <v>113</v>
      </c>
      <c r="F23" s="48">
        <v>0</v>
      </c>
      <c r="G23" s="48">
        <f>'[5]Cash flow workings'!J74</f>
        <v>-2685</v>
      </c>
      <c r="H23" s="48">
        <f>-18835</f>
        <v>-18835</v>
      </c>
    </row>
    <row r="24" spans="2:8" ht="13.5" customHeight="1">
      <c r="B24" s="59" t="s">
        <v>114</v>
      </c>
      <c r="F24" s="110">
        <f>'[4]CF workings'!J38+'[4]CF workings'!J57+'[4]CF workings'!J78</f>
        <v>-670</v>
      </c>
      <c r="G24" s="110">
        <f>'[5]Cash flow workings'!J37+'[5]Cash flow workings'!J55+'[5]Cash flow workings'!J73</f>
        <v>-340</v>
      </c>
      <c r="H24" s="110">
        <v>-1163</v>
      </c>
    </row>
    <row r="25" spans="1:8" ht="13.5" customHeight="1">
      <c r="A25" s="92" t="s">
        <v>115</v>
      </c>
      <c r="F25" s="112">
        <f>SUM(F18:F24)</f>
        <v>10239</v>
      </c>
      <c r="G25" s="112">
        <f>SUM(G18:G24)</f>
        <v>-7463</v>
      </c>
      <c r="H25" s="112">
        <f>SUM(H18:H24)</f>
        <v>33509</v>
      </c>
    </row>
    <row r="27" ht="13.5" customHeight="1">
      <c r="A27" s="59" t="s">
        <v>116</v>
      </c>
    </row>
    <row r="28" spans="2:7" ht="13.5" customHeight="1">
      <c r="B28" s="59" t="s">
        <v>117</v>
      </c>
      <c r="F28" s="48">
        <v>0</v>
      </c>
      <c r="G28" s="48">
        <f>'[5]Cash flow workings'!L40</f>
        <v>4300</v>
      </c>
    </row>
    <row r="29" spans="2:8" ht="13.5" customHeight="1">
      <c r="B29" s="59" t="s">
        <v>118</v>
      </c>
      <c r="F29" s="48">
        <v>0</v>
      </c>
      <c r="G29" s="108">
        <f>'[5]Cash flow workings'!L43</f>
        <v>-1949</v>
      </c>
      <c r="H29" s="48">
        <f>-25506-32936</f>
        <v>-58442</v>
      </c>
    </row>
    <row r="30" spans="2:8" ht="13.5" customHeight="1">
      <c r="B30" s="59" t="s">
        <v>119</v>
      </c>
      <c r="F30" s="108">
        <f>'[4]CF workings'!L8</f>
        <v>-1921</v>
      </c>
      <c r="G30" s="108">
        <f>'[5]Cash flow workings'!L8</f>
        <v>-1573</v>
      </c>
      <c r="H30" s="48">
        <v>-8338</v>
      </c>
    </row>
    <row r="31" spans="2:7" ht="13.5" customHeight="1">
      <c r="B31" s="59" t="s">
        <v>120</v>
      </c>
      <c r="F31" s="108">
        <f>'[4]CF workings'!L10</f>
        <v>58</v>
      </c>
      <c r="G31" s="48">
        <v>0</v>
      </c>
    </row>
    <row r="32" spans="2:7" ht="13.5" customHeight="1">
      <c r="B32" s="59" t="s">
        <v>121</v>
      </c>
      <c r="F32" s="48">
        <v>0</v>
      </c>
      <c r="G32" s="48">
        <v>0</v>
      </c>
    </row>
    <row r="33" spans="2:8" ht="13.5" customHeight="1">
      <c r="B33" s="59" t="s">
        <v>107</v>
      </c>
      <c r="F33" s="48">
        <f>'[4]CF workings'!L82</f>
        <v>38</v>
      </c>
      <c r="G33" s="48">
        <f>'[5]Cash flow workings'!L77</f>
        <v>101</v>
      </c>
      <c r="H33" s="48">
        <v>-18073</v>
      </c>
    </row>
    <row r="34" spans="1:8" ht="13.5" customHeight="1">
      <c r="A34" s="92" t="s">
        <v>122</v>
      </c>
      <c r="F34" s="112">
        <f>SUM(F28:F33)</f>
        <v>-1825</v>
      </c>
      <c r="G34" s="112">
        <f>SUM(G28:G33)</f>
        <v>879</v>
      </c>
      <c r="H34" s="112">
        <f>SUM(H29:H33)</f>
        <v>-84853</v>
      </c>
    </row>
    <row r="36" spans="1:7" ht="13.5" customHeight="1">
      <c r="A36" s="59" t="s">
        <v>123</v>
      </c>
      <c r="F36" s="109"/>
      <c r="G36" s="109"/>
    </row>
    <row r="37" spans="2:7" ht="13.5" customHeight="1" hidden="1">
      <c r="B37" s="59" t="s">
        <v>124</v>
      </c>
      <c r="F37" s="109">
        <v>0</v>
      </c>
      <c r="G37" s="109">
        <v>0</v>
      </c>
    </row>
    <row r="38" spans="2:7" ht="13.5" customHeight="1" hidden="1">
      <c r="B38" s="59" t="s">
        <v>125</v>
      </c>
      <c r="F38" s="109">
        <v>0</v>
      </c>
      <c r="G38" s="109">
        <v>0</v>
      </c>
    </row>
    <row r="39" spans="2:7" ht="13.5" customHeight="1">
      <c r="B39" s="59" t="s">
        <v>126</v>
      </c>
      <c r="F39" s="48">
        <f>'[4]CF workings'!M81</f>
        <v>-23</v>
      </c>
      <c r="G39" s="48">
        <f>'[5]Cash flow workings'!M76</f>
        <v>-50</v>
      </c>
    </row>
    <row r="40" spans="2:8" s="92" customFormat="1" ht="13.5" customHeight="1">
      <c r="B40" s="92" t="s">
        <v>127</v>
      </c>
      <c r="E40" s="34"/>
      <c r="F40" s="113">
        <f>SUM('[4]CF workings'!M64:M68)</f>
        <v>-4242</v>
      </c>
      <c r="G40" s="113">
        <f>SUM('[5]Cash flow workings'!M62:M66)</f>
        <v>1176</v>
      </c>
      <c r="H40" s="114">
        <v>-31788</v>
      </c>
    </row>
    <row r="41" spans="2:8" s="92" customFormat="1" ht="13.5" customHeight="1">
      <c r="B41" s="92" t="s">
        <v>128</v>
      </c>
      <c r="E41" s="34"/>
      <c r="F41" s="114">
        <f>'[4]CF workings'!M72+'[4]CF workings'!M74</f>
        <v>2430</v>
      </c>
      <c r="G41" s="114">
        <v>0</v>
      </c>
      <c r="H41" s="113"/>
    </row>
    <row r="42" spans="1:8" s="92" customFormat="1" ht="13.5" customHeight="1">
      <c r="A42" s="92" t="s">
        <v>129</v>
      </c>
      <c r="E42" s="34"/>
      <c r="F42" s="115">
        <f>SUM(F37:F41)</f>
        <v>-1835</v>
      </c>
      <c r="G42" s="115">
        <f>SUM(G37:G41)</f>
        <v>1126</v>
      </c>
      <c r="H42" s="113"/>
    </row>
    <row r="43" spans="5:8" s="92" customFormat="1" ht="13.5" customHeight="1">
      <c r="E43" s="34"/>
      <c r="F43" s="113"/>
      <c r="G43" s="113"/>
      <c r="H43" s="113"/>
    </row>
    <row r="44" spans="1:8" s="92" customFormat="1" ht="13.5" customHeight="1">
      <c r="A44" s="92" t="s">
        <v>130</v>
      </c>
      <c r="E44" s="34" t="s">
        <v>131</v>
      </c>
      <c r="F44" s="113">
        <f>F25+F34+F42</f>
        <v>6579</v>
      </c>
      <c r="G44" s="113">
        <f>G25+G34+G42</f>
        <v>-5458</v>
      </c>
      <c r="H44" s="113">
        <f>H25+H34+H40</f>
        <v>-83132</v>
      </c>
    </row>
    <row r="45" spans="5:8" s="92" customFormat="1" ht="13.5" customHeight="1">
      <c r="E45" s="34"/>
      <c r="F45" s="116"/>
      <c r="G45" s="116"/>
      <c r="H45" s="116"/>
    </row>
    <row r="46" spans="1:8" s="92" customFormat="1" ht="13.5" customHeight="1">
      <c r="A46" s="92" t="s">
        <v>132</v>
      </c>
      <c r="E46" s="34"/>
      <c r="F46" s="116">
        <f>G48</f>
        <v>5176</v>
      </c>
      <c r="G46" s="116">
        <v>10634</v>
      </c>
      <c r="H46" s="116">
        <f>475142-6901</f>
        <v>468241</v>
      </c>
    </row>
    <row r="47" spans="6:8" s="92" customFormat="1" ht="13.5" customHeight="1">
      <c r="F47" s="93"/>
      <c r="G47" s="93"/>
      <c r="H47" s="93"/>
    </row>
    <row r="48" spans="1:8" s="92" customFormat="1" ht="19.5" customHeight="1" thickBot="1">
      <c r="A48" s="92" t="s">
        <v>133</v>
      </c>
      <c r="E48" s="34"/>
      <c r="F48" s="117">
        <f>SUM(F44:F47)</f>
        <v>11755</v>
      </c>
      <c r="G48" s="117">
        <f>SUM(G44:G47)</f>
        <v>5176</v>
      </c>
      <c r="H48" s="117">
        <f>SUM(H44:H47)</f>
        <v>385109</v>
      </c>
    </row>
    <row r="49" ht="17.25" customHeight="1" thickTop="1">
      <c r="J49" s="48"/>
    </row>
    <row r="50" spans="1:8" ht="13.5" customHeight="1">
      <c r="A50" s="92" t="s">
        <v>134</v>
      </c>
      <c r="H50" s="59"/>
    </row>
    <row r="51" spans="2:8" ht="13.5" customHeight="1">
      <c r="B51" s="94" t="s">
        <v>135</v>
      </c>
      <c r="D51" s="94"/>
      <c r="E51" s="59"/>
      <c r="F51" s="118">
        <f>'[4]CF workings'!C100+'[4]CF workings'!C101+'[4]CF workings'!C104</f>
        <v>11764</v>
      </c>
      <c r="G51" s="118">
        <f>'[5]Cash flow workings'!C95+'[5]Cash flow workings'!C96+'[5]Cash flow workings'!C99</f>
        <v>5405</v>
      </c>
      <c r="H51" s="118">
        <v>385258</v>
      </c>
    </row>
    <row r="52" spans="2:8" ht="13.5" customHeight="1" hidden="1">
      <c r="B52" s="59" t="s">
        <v>136</v>
      </c>
      <c r="C52" s="94"/>
      <c r="E52" s="59"/>
      <c r="F52" s="119"/>
      <c r="G52" s="119"/>
      <c r="H52" s="120">
        <v>-13247</v>
      </c>
    </row>
    <row r="53" spans="2:8" ht="18.75" customHeight="1" hidden="1">
      <c r="B53" s="94"/>
      <c r="C53" s="94"/>
      <c r="E53" s="59"/>
      <c r="F53" s="120">
        <f>SUM(F51:F52)</f>
        <v>11764</v>
      </c>
      <c r="G53" s="120">
        <f>SUM(G51:G52)</f>
        <v>5405</v>
      </c>
      <c r="H53" s="121">
        <f>SUM(H51:H52)</f>
        <v>372011</v>
      </c>
    </row>
    <row r="54" spans="2:8" ht="18.75" customHeight="1">
      <c r="B54" s="94" t="s">
        <v>137</v>
      </c>
      <c r="C54" s="94"/>
      <c r="E54" s="59"/>
      <c r="F54" s="120">
        <f>'[4]CF workings'!C102</f>
        <v>-9</v>
      </c>
      <c r="G54" s="120">
        <f>'[5]Cash flow workings'!C97</f>
        <v>-229</v>
      </c>
      <c r="H54" s="120"/>
    </row>
    <row r="55" spans="2:8" ht="18" customHeight="1" thickBot="1">
      <c r="B55" s="94" t="s">
        <v>138</v>
      </c>
      <c r="C55" s="94"/>
      <c r="E55" s="59"/>
      <c r="F55" s="121">
        <f>SUM(F53:F54)</f>
        <v>11755</v>
      </c>
      <c r="G55" s="121">
        <f>SUM(G53:G54)</f>
        <v>5176</v>
      </c>
      <c r="H55" s="120"/>
    </row>
    <row r="56" spans="2:8" ht="13.5" customHeight="1" thickTop="1">
      <c r="B56" s="94"/>
      <c r="C56" s="94"/>
      <c r="E56" s="59"/>
      <c r="F56" s="120"/>
      <c r="G56" s="120"/>
      <c r="H56" s="120"/>
    </row>
    <row r="57" spans="2:8" ht="13.5" customHeight="1">
      <c r="B57" s="94"/>
      <c r="C57" s="94"/>
      <c r="E57" s="59"/>
      <c r="F57" s="120"/>
      <c r="G57" s="120"/>
      <c r="H57" s="120"/>
    </row>
    <row r="58" spans="2:8" ht="13.5" customHeight="1">
      <c r="B58" s="94" t="s">
        <v>139</v>
      </c>
      <c r="C58" s="94"/>
      <c r="E58" s="59"/>
      <c r="F58" s="120"/>
      <c r="G58" s="120"/>
      <c r="H58" s="120"/>
    </row>
    <row r="59" spans="2:8" ht="13.5" customHeight="1">
      <c r="B59" s="94" t="s">
        <v>140</v>
      </c>
      <c r="C59" s="94"/>
      <c r="E59" s="59"/>
      <c r="F59" s="120"/>
      <c r="G59" s="120"/>
      <c r="H59" s="120"/>
    </row>
    <row r="60" spans="2:8" ht="13.5" customHeight="1">
      <c r="B60" s="94"/>
      <c r="C60" s="94"/>
      <c r="E60" s="59"/>
      <c r="F60" s="120"/>
      <c r="G60" s="120"/>
      <c r="H60" s="120"/>
    </row>
    <row r="61" spans="2:8" ht="13.5" customHeight="1">
      <c r="B61" s="94"/>
      <c r="C61" s="94"/>
      <c r="E61" s="59"/>
      <c r="F61" s="120"/>
      <c r="G61" s="120"/>
      <c r="H61" s="120"/>
    </row>
    <row r="62" spans="2:8" ht="13.5" customHeight="1">
      <c r="B62" s="94"/>
      <c r="C62" s="94"/>
      <c r="E62" s="59"/>
      <c r="F62" s="120"/>
      <c r="G62" s="120"/>
      <c r="H62" s="120"/>
    </row>
    <row r="63" spans="2:8" ht="13.5" customHeight="1">
      <c r="B63" s="94"/>
      <c r="C63" s="94"/>
      <c r="E63" s="59"/>
      <c r="F63" s="120"/>
      <c r="G63" s="120"/>
      <c r="H63" s="120"/>
    </row>
    <row r="64" spans="2:8" ht="13.5" customHeight="1">
      <c r="B64" s="94"/>
      <c r="C64" s="94"/>
      <c r="E64" s="59"/>
      <c r="F64" s="120"/>
      <c r="G64" s="120"/>
      <c r="H64" s="120"/>
    </row>
    <row r="65" spans="2:8" ht="13.5" customHeight="1">
      <c r="B65" s="94"/>
      <c r="C65" s="94"/>
      <c r="E65" s="59"/>
      <c r="F65" s="120"/>
      <c r="G65" s="120"/>
      <c r="H65" s="120"/>
    </row>
    <row r="66" spans="3:8" ht="13.5" customHeight="1">
      <c r="C66" s="94"/>
      <c r="E66" s="59"/>
      <c r="F66" s="120"/>
      <c r="G66" s="120"/>
      <c r="H66" s="120"/>
    </row>
    <row r="67" spans="3:8" ht="13.5" customHeight="1">
      <c r="C67" s="94"/>
      <c r="E67" s="59"/>
      <c r="F67" s="120"/>
      <c r="G67" s="120"/>
      <c r="H67" s="120"/>
    </row>
    <row r="68" ht="13.5" customHeight="1">
      <c r="I68" s="122"/>
    </row>
    <row r="69" spans="1:9" ht="13.5" customHeight="1">
      <c r="A69" s="60"/>
      <c r="B69" s="123"/>
      <c r="I69" s="122"/>
    </row>
    <row r="70" spans="1:2" ht="13.5" customHeight="1">
      <c r="A70" s="60"/>
      <c r="B70" s="1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Peggy</cp:lastModifiedBy>
  <dcterms:created xsi:type="dcterms:W3CDTF">2005-06-20T03:10:01Z</dcterms:created>
  <dcterms:modified xsi:type="dcterms:W3CDTF">2005-06-20T03:12:45Z</dcterms:modified>
  <cp:category/>
  <cp:version/>
  <cp:contentType/>
  <cp:contentStatus/>
</cp:coreProperties>
</file>